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iocruzbr-my.sharepoint.com/personal/sonali_mota_fiocruz_br/Documents/Fase 1 - Planejamento da Contratação/"/>
    </mc:Choice>
  </mc:AlternateContent>
  <xr:revisionPtr revIDLastSave="194" documentId="8_{89E5CFF0-30A2-40AB-AAB2-3C1DC0A75814}" xr6:coauthVersionLast="47" xr6:coauthVersionMax="47" xr10:uidLastSave="{74FD689A-FD72-408C-86F2-47F122D21D83}"/>
  <bookViews>
    <workbookView xWindow="-120" yWindow="-120" windowWidth="29040" windowHeight="15840" tabRatio="927" activeTab="7" xr2:uid="{00000000-000D-0000-FFFF-FFFF00000000}"/>
  </bookViews>
  <sheets>
    <sheet name="Resumo Valor Estimado " sheetId="2" r:id="rId1"/>
    <sheet name="Memória de Cálculo" sheetId="85" r:id="rId2"/>
    <sheet name="Uniforme_EPI" sheetId="126" r:id="rId3"/>
    <sheet name="Posto A" sheetId="1" r:id="rId4"/>
    <sheet name="Posto B" sheetId="93" r:id="rId5"/>
    <sheet name="Posto C" sheetId="95" r:id="rId6"/>
    <sheet name="Posto D" sheetId="97" r:id="rId7"/>
    <sheet name="Posto E" sheetId="98" r:id="rId8"/>
  </sheets>
  <definedNames>
    <definedName name="_xlnm._FilterDatabase" localSheetId="0" hidden="1">'Resumo Valor Estimado '!$A$5:$K$11</definedName>
    <definedName name="_xlnm.Print_Area" localSheetId="3">'Posto A'!$A$2:$E$102</definedName>
    <definedName name="_xlnm.Print_Area" localSheetId="4">'Posto B'!$A$2:$E$102</definedName>
    <definedName name="_xlnm.Print_Area" localSheetId="5">'Posto C'!$A$2:$E$102</definedName>
    <definedName name="_xlnm.Print_Area" localSheetId="6">'Posto D'!$A$2:$E$102</definedName>
    <definedName name="_xlnm.Print_Area" localSheetId="7">'Posto E'!$A$2:$E$102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98" l="1"/>
  <c r="E75" i="98"/>
  <c r="E76" i="97"/>
  <c r="E75" i="97"/>
  <c r="E76" i="95"/>
  <c r="E75" i="95"/>
  <c r="E76" i="93"/>
  <c r="E75" i="93"/>
  <c r="E76" i="1"/>
  <c r="E75" i="1"/>
  <c r="M61" i="126"/>
  <c r="M60" i="126"/>
  <c r="M47" i="126"/>
  <c r="M46" i="126"/>
  <c r="M33" i="126"/>
  <c r="M32" i="126"/>
  <c r="M19" i="126"/>
  <c r="M18" i="126"/>
  <c r="M5" i="126"/>
  <c r="M4" i="126"/>
  <c r="F74" i="126"/>
  <c r="F61" i="126"/>
  <c r="F60" i="126"/>
  <c r="F47" i="126"/>
  <c r="F46" i="126"/>
  <c r="F33" i="126"/>
  <c r="F32" i="126"/>
  <c r="F19" i="126"/>
  <c r="F18" i="126"/>
  <c r="G68" i="126"/>
  <c r="G66" i="126"/>
  <c r="G64" i="126"/>
  <c r="G54" i="126"/>
  <c r="G52" i="126"/>
  <c r="G50" i="126"/>
  <c r="F5" i="126"/>
  <c r="N12" i="126" s="1"/>
  <c r="F4" i="126"/>
  <c r="N50" i="126" l="1"/>
  <c r="N52" i="126"/>
  <c r="N54" i="126"/>
  <c r="N64" i="126"/>
  <c r="N66" i="126"/>
  <c r="N68" i="126"/>
  <c r="G49" i="126"/>
  <c r="G51" i="126"/>
  <c r="G53" i="126"/>
  <c r="G63" i="126"/>
  <c r="G65" i="126"/>
  <c r="G67" i="126"/>
  <c r="N49" i="126"/>
  <c r="N51" i="126"/>
  <c r="N53" i="126"/>
  <c r="N63" i="126"/>
  <c r="N69" i="126" s="1"/>
  <c r="N70" i="126" s="1"/>
  <c r="N71" i="126" s="1"/>
  <c r="N65" i="126"/>
  <c r="N67" i="126"/>
  <c r="G36" i="126"/>
  <c r="G38" i="126"/>
  <c r="G40" i="126"/>
  <c r="G22" i="126"/>
  <c r="N36" i="126"/>
  <c r="N38" i="126"/>
  <c r="N40" i="126"/>
  <c r="G24" i="126"/>
  <c r="G35" i="126"/>
  <c r="G37" i="126"/>
  <c r="G39" i="126"/>
  <c r="G26" i="126"/>
  <c r="N35" i="126"/>
  <c r="N37" i="126"/>
  <c r="N39" i="126"/>
  <c r="N22" i="126"/>
  <c r="N24" i="126"/>
  <c r="N26" i="126"/>
  <c r="G21" i="126"/>
  <c r="G23" i="126"/>
  <c r="G25" i="126"/>
  <c r="N21" i="126"/>
  <c r="N23" i="126"/>
  <c r="N25" i="126"/>
  <c r="N9" i="126"/>
  <c r="N10" i="126"/>
  <c r="N7" i="126"/>
  <c r="N11" i="126"/>
  <c r="N8" i="126"/>
  <c r="G55" i="126" l="1"/>
  <c r="G56" i="126" s="1"/>
  <c r="G57" i="126" s="1"/>
  <c r="G69" i="126"/>
  <c r="G70" i="126" s="1"/>
  <c r="G71" i="126" s="1"/>
  <c r="N55" i="126"/>
  <c r="N56" i="126" s="1"/>
  <c r="N57" i="126" s="1"/>
  <c r="G27" i="126"/>
  <c r="G28" i="126" s="1"/>
  <c r="G29" i="126" s="1"/>
  <c r="N13" i="126"/>
  <c r="N14" i="126" s="1"/>
  <c r="N15" i="126" s="1"/>
  <c r="N41" i="126"/>
  <c r="N42" i="126" s="1"/>
  <c r="N43" i="126" s="1"/>
  <c r="G41" i="126"/>
  <c r="G42" i="126" s="1"/>
  <c r="G43" i="126" s="1"/>
  <c r="N27" i="126"/>
  <c r="N28" i="126" s="1"/>
  <c r="N29" i="126" s="1"/>
  <c r="M74" i="126" l="1"/>
  <c r="N74" i="126" s="1"/>
  <c r="D70" i="93" l="1"/>
  <c r="D70" i="95"/>
  <c r="D70" i="97"/>
  <c r="D70" i="98"/>
  <c r="D70" i="1"/>
  <c r="D69" i="93"/>
  <c r="D69" i="95"/>
  <c r="D69" i="97"/>
  <c r="D69" i="98"/>
  <c r="D69" i="1"/>
  <c r="D68" i="93"/>
  <c r="D68" i="95"/>
  <c r="D68" i="97"/>
  <c r="D68" i="98"/>
  <c r="D68" i="1"/>
  <c r="D67" i="93"/>
  <c r="D67" i="95"/>
  <c r="D67" i="97"/>
  <c r="D67" i="98"/>
  <c r="D67" i="1"/>
  <c r="D61" i="93"/>
  <c r="D61" i="95"/>
  <c r="D61" i="97"/>
  <c r="D61" i="98"/>
  <c r="D61" i="1"/>
  <c r="D60" i="93"/>
  <c r="D60" i="95"/>
  <c r="D60" i="97"/>
  <c r="D60" i="98"/>
  <c r="D60" i="1"/>
  <c r="D59" i="93"/>
  <c r="D59" i="95"/>
  <c r="D59" i="97"/>
  <c r="D59" i="98"/>
  <c r="D59" i="1"/>
  <c r="D58" i="93"/>
  <c r="D58" i="95"/>
  <c r="D58" i="97"/>
  <c r="D58" i="98"/>
  <c r="D58" i="1"/>
  <c r="D57" i="93"/>
  <c r="D57" i="95"/>
  <c r="D57" i="97"/>
  <c r="D57" i="98"/>
  <c r="D57" i="1"/>
  <c r="D56" i="93"/>
  <c r="D56" i="95"/>
  <c r="D56" i="97"/>
  <c r="D56" i="98"/>
  <c r="D56" i="1"/>
  <c r="D36" i="93"/>
  <c r="D36" i="95"/>
  <c r="D36" i="97"/>
  <c r="D36" i="98"/>
  <c r="D36" i="1"/>
  <c r="D35" i="93"/>
  <c r="D35" i="95"/>
  <c r="D35" i="97"/>
  <c r="D35" i="98"/>
  <c r="D35" i="1"/>
  <c r="D34" i="93"/>
  <c r="D34" i="95"/>
  <c r="D34" i="97"/>
  <c r="D34" i="98"/>
  <c r="D34" i="1"/>
  <c r="D33" i="93"/>
  <c r="D33" i="95"/>
  <c r="D33" i="97"/>
  <c r="D33" i="98"/>
  <c r="D33" i="1"/>
  <c r="D32" i="93"/>
  <c r="D32" i="95"/>
  <c r="D32" i="97"/>
  <c r="D32" i="98"/>
  <c r="D32" i="1"/>
  <c r="D31" i="93"/>
  <c r="D31" i="95"/>
  <c r="D31" i="97"/>
  <c r="D31" i="98"/>
  <c r="D31" i="1"/>
  <c r="D30" i="93"/>
  <c r="D30" i="95"/>
  <c r="D30" i="97"/>
  <c r="D30" i="98"/>
  <c r="D30" i="1"/>
  <c r="D29" i="93"/>
  <c r="D29" i="95"/>
  <c r="D29" i="97"/>
  <c r="D29" i="98"/>
  <c r="D29" i="1"/>
  <c r="D25" i="93"/>
  <c r="D25" i="95"/>
  <c r="D25" i="97"/>
  <c r="D25" i="98"/>
  <c r="D25" i="1"/>
  <c r="D24" i="93"/>
  <c r="D24" i="95"/>
  <c r="D24" i="97"/>
  <c r="D24" i="98"/>
  <c r="D24" i="1"/>
  <c r="D23" i="93"/>
  <c r="D23" i="95"/>
  <c r="D23" i="97"/>
  <c r="D23" i="98"/>
  <c r="D23" i="1"/>
  <c r="D15" i="93"/>
  <c r="D15" i="95"/>
  <c r="D15" i="97"/>
  <c r="D15" i="98"/>
  <c r="D15" i="1"/>
  <c r="D88" i="93"/>
  <c r="D88" i="95"/>
  <c r="D88" i="97"/>
  <c r="D88" i="98"/>
  <c r="D88" i="1"/>
  <c r="D86" i="93"/>
  <c r="D86" i="95"/>
  <c r="D86" i="97"/>
  <c r="D86" i="98"/>
  <c r="D86" i="1"/>
  <c r="D84" i="93"/>
  <c r="D84" i="95"/>
  <c r="D84" i="97"/>
  <c r="D84" i="98"/>
  <c r="D84" i="1"/>
  <c r="D83" i="93"/>
  <c r="D83" i="95"/>
  <c r="D83" i="97"/>
  <c r="D83" i="98"/>
  <c r="D83" i="1"/>
  <c r="D65" i="85"/>
  <c r="D66" i="85"/>
  <c r="D67" i="85"/>
  <c r="D68" i="85"/>
  <c r="D64" i="85"/>
  <c r="B64" i="85"/>
  <c r="B65" i="85"/>
  <c r="B66" i="85"/>
  <c r="B67" i="85"/>
  <c r="B68" i="85"/>
  <c r="B56" i="85"/>
  <c r="B57" i="85"/>
  <c r="B58" i="85"/>
  <c r="B59" i="85"/>
  <c r="B60" i="85"/>
  <c r="B48" i="85"/>
  <c r="B49" i="85"/>
  <c r="B50" i="85"/>
  <c r="B51" i="85"/>
  <c r="B52" i="85"/>
  <c r="B44" i="85"/>
  <c r="B43" i="85"/>
  <c r="B42" i="85"/>
  <c r="B41" i="85"/>
  <c r="B40" i="85"/>
  <c r="E43" i="93"/>
  <c r="J13" i="2" l="1"/>
  <c r="J14" i="2"/>
  <c r="J12" i="2"/>
  <c r="E49" i="85" l="1"/>
  <c r="E50" i="85"/>
  <c r="E51" i="85"/>
  <c r="E52" i="85"/>
  <c r="E48" i="85"/>
  <c r="G41" i="85" l="1"/>
  <c r="G42" i="85"/>
  <c r="G43" i="85"/>
  <c r="G44" i="85"/>
  <c r="E13" i="98"/>
  <c r="E13" i="97"/>
  <c r="E13" i="95"/>
  <c r="E13" i="93"/>
  <c r="E13" i="1"/>
  <c r="C5" i="98"/>
  <c r="C5" i="97"/>
  <c r="C5" i="93"/>
  <c r="C5" i="1"/>
  <c r="C5" i="95"/>
  <c r="D26" i="93"/>
  <c r="D26" i="95"/>
  <c r="D26" i="97"/>
  <c r="D26" i="98"/>
  <c r="D85" i="98"/>
  <c r="D90" i="98" s="1"/>
  <c r="E43" i="98"/>
  <c r="D37" i="98"/>
  <c r="E15" i="98"/>
  <c r="D85" i="97"/>
  <c r="D90" i="97" s="1"/>
  <c r="E43" i="97"/>
  <c r="D37" i="97"/>
  <c r="E15" i="97"/>
  <c r="D85" i="95"/>
  <c r="D90" i="95" s="1"/>
  <c r="E43" i="95"/>
  <c r="D37" i="95"/>
  <c r="E15" i="95"/>
  <c r="D85" i="93"/>
  <c r="D90" i="93" s="1"/>
  <c r="D37" i="93"/>
  <c r="E15" i="93"/>
  <c r="E19" i="98" l="1"/>
  <c r="E19" i="93"/>
  <c r="D62" i="97"/>
  <c r="E19" i="97"/>
  <c r="E19" i="95"/>
  <c r="E23" i="98"/>
  <c r="D62" i="95"/>
  <c r="D62" i="93"/>
  <c r="E23" i="93" l="1"/>
  <c r="E56" i="97"/>
  <c r="E25" i="95"/>
  <c r="E93" i="98"/>
  <c r="E56" i="98"/>
  <c r="E60" i="98"/>
  <c r="E24" i="98"/>
  <c r="E58" i="98"/>
  <c r="E57" i="98"/>
  <c r="E59" i="98"/>
  <c r="E61" i="98"/>
  <c r="E25" i="98"/>
  <c r="E26" i="98" s="1"/>
  <c r="D62" i="98"/>
  <c r="E24" i="93"/>
  <c r="E25" i="93"/>
  <c r="E57" i="93"/>
  <c r="E58" i="93"/>
  <c r="E93" i="93"/>
  <c r="E59" i="93"/>
  <c r="E56" i="93"/>
  <c r="E60" i="93"/>
  <c r="E61" i="93"/>
  <c r="E57" i="97"/>
  <c r="E24" i="97"/>
  <c r="E61" i="97"/>
  <c r="E57" i="95"/>
  <c r="E24" i="95"/>
  <c r="E59" i="97"/>
  <c r="E93" i="97"/>
  <c r="E56" i="95"/>
  <c r="E25" i="97"/>
  <c r="E23" i="97"/>
  <c r="E60" i="97"/>
  <c r="E58" i="97"/>
  <c r="E93" i="95"/>
  <c r="E23" i="95"/>
  <c r="E59" i="95"/>
  <c r="E58" i="95"/>
  <c r="E61" i="95"/>
  <c r="E60" i="95"/>
  <c r="E62" i="98" l="1"/>
  <c r="E95" i="98" s="1"/>
  <c r="E26" i="93"/>
  <c r="E50" i="93" s="1"/>
  <c r="E62" i="93"/>
  <c r="E95" i="93" s="1"/>
  <c r="E26" i="95"/>
  <c r="E50" i="95" s="1"/>
  <c r="E62" i="95"/>
  <c r="E95" i="95" s="1"/>
  <c r="E62" i="97"/>
  <c r="E95" i="97" s="1"/>
  <c r="E26" i="97"/>
  <c r="E33" i="97" s="1"/>
  <c r="E50" i="98"/>
  <c r="E31" i="98"/>
  <c r="E33" i="98"/>
  <c r="E29" i="98"/>
  <c r="E36" i="98"/>
  <c r="E35" i="98"/>
  <c r="E34" i="98"/>
  <c r="E32" i="98"/>
  <c r="E30" i="98"/>
  <c r="E31" i="93" l="1"/>
  <c r="E30" i="93"/>
  <c r="E35" i="93"/>
  <c r="E29" i="93"/>
  <c r="E32" i="93"/>
  <c r="E36" i="93"/>
  <c r="E33" i="93"/>
  <c r="E34" i="93"/>
  <c r="E29" i="97"/>
  <c r="E32" i="97"/>
  <c r="E31" i="95"/>
  <c r="E32" i="95"/>
  <c r="E35" i="95"/>
  <c r="E30" i="95"/>
  <c r="E33" i="95"/>
  <c r="E34" i="95"/>
  <c r="E29" i="95"/>
  <c r="E36" i="95"/>
  <c r="E50" i="97"/>
  <c r="E36" i="97"/>
  <c r="E34" i="97"/>
  <c r="E31" i="97"/>
  <c r="E35" i="97"/>
  <c r="E30" i="97"/>
  <c r="E37" i="98"/>
  <c r="E51" i="98" s="1"/>
  <c r="E37" i="93" l="1"/>
  <c r="E51" i="93" s="1"/>
  <c r="E37" i="95"/>
  <c r="E51" i="95" s="1"/>
  <c r="E37" i="97"/>
  <c r="E51" i="97" s="1"/>
  <c r="E11" i="2" l="1"/>
  <c r="G12" i="126" l="1"/>
  <c r="G7" i="126"/>
  <c r="G10" i="126"/>
  <c r="G9" i="126"/>
  <c r="G8" i="126"/>
  <c r="G11" i="126"/>
  <c r="G13" i="126" l="1"/>
  <c r="G14" i="126" s="1"/>
  <c r="E68" i="85"/>
  <c r="E67" i="85"/>
  <c r="E66" i="85"/>
  <c r="E65" i="85"/>
  <c r="E44" i="93" s="1"/>
  <c r="E64" i="85"/>
  <c r="E43" i="1"/>
  <c r="E44" i="1" l="1"/>
  <c r="G15" i="126"/>
  <c r="E44" i="97"/>
  <c r="E44" i="95"/>
  <c r="E44" i="98"/>
  <c r="F52" i="85"/>
  <c r="F51" i="85"/>
  <c r="F50" i="85"/>
  <c r="F49" i="85"/>
  <c r="E42" i="93" s="1"/>
  <c r="F48" i="85"/>
  <c r="E44" i="85"/>
  <c r="H44" i="85" s="1"/>
  <c r="E43" i="85"/>
  <c r="H43" i="85" s="1"/>
  <c r="E42" i="85"/>
  <c r="H42" i="85" s="1"/>
  <c r="E41" i="85"/>
  <c r="H41" i="85" s="1"/>
  <c r="G40" i="85"/>
  <c r="E40" i="85"/>
  <c r="H40" i="85" s="1"/>
  <c r="G74" i="126" l="1"/>
  <c r="E79" i="97"/>
  <c r="E97" i="97" s="1"/>
  <c r="E79" i="98"/>
  <c r="E97" i="98" s="1"/>
  <c r="E79" i="95"/>
  <c r="E97" i="95" s="1"/>
  <c r="E79" i="93"/>
  <c r="E97" i="93" s="1"/>
  <c r="E42" i="1"/>
  <c r="E42" i="97"/>
  <c r="E42" i="95"/>
  <c r="E42" i="98"/>
  <c r="I42" i="85"/>
  <c r="E41" i="95" s="1"/>
  <c r="I41" i="85"/>
  <c r="E41" i="93" s="1"/>
  <c r="I43" i="85"/>
  <c r="E41" i="97" s="1"/>
  <c r="I44" i="85"/>
  <c r="E41" i="98" s="1"/>
  <c r="I40" i="85"/>
  <c r="E41" i="1" l="1"/>
  <c r="E47" i="95"/>
  <c r="E52" i="95" s="1"/>
  <c r="E53" i="95" s="1"/>
  <c r="D66" i="95" s="1"/>
  <c r="E47" i="97"/>
  <c r="E52" i="97" s="1"/>
  <c r="E53" i="97" s="1"/>
  <c r="D66" i="97" s="1"/>
  <c r="E47" i="98"/>
  <c r="E52" i="98" s="1"/>
  <c r="E53" i="98" s="1"/>
  <c r="E47" i="93"/>
  <c r="E52" i="93" s="1"/>
  <c r="E53" i="93" s="1"/>
  <c r="D66" i="93" s="1"/>
  <c r="E69" i="98" l="1"/>
  <c r="D66" i="98"/>
  <c r="E68" i="93"/>
  <c r="E94" i="93"/>
  <c r="E69" i="93"/>
  <c r="E67" i="97"/>
  <c r="E70" i="97"/>
  <c r="E68" i="97"/>
  <c r="E94" i="97"/>
  <c r="E66" i="97"/>
  <c r="E69" i="97"/>
  <c r="E66" i="95"/>
  <c r="E68" i="95"/>
  <c r="E69" i="95"/>
  <c r="E67" i="95"/>
  <c r="E94" i="95"/>
  <c r="E70" i="95"/>
  <c r="E66" i="93"/>
  <c r="E70" i="93"/>
  <c r="E67" i="93"/>
  <c r="E68" i="98"/>
  <c r="E94" i="98"/>
  <c r="E70" i="98"/>
  <c r="E67" i="98"/>
  <c r="E66" i="98"/>
  <c r="E72" i="93" l="1"/>
  <c r="E96" i="93" s="1"/>
  <c r="E98" i="93" s="1"/>
  <c r="E72" i="97"/>
  <c r="E83" i="97" s="1"/>
  <c r="E84" i="97" s="1"/>
  <c r="E72" i="95"/>
  <c r="E72" i="98"/>
  <c r="E83" i="98" s="1"/>
  <c r="E84" i="98" s="1"/>
  <c r="E79" i="1"/>
  <c r="E97" i="1" s="1"/>
  <c r="E83" i="93" l="1"/>
  <c r="E84" i="93" s="1"/>
  <c r="E96" i="98"/>
  <c r="E98" i="98" s="1"/>
  <c r="E100" i="98" s="1"/>
  <c r="E96" i="97"/>
  <c r="E98" i="97" s="1"/>
  <c r="E100" i="97" s="1"/>
  <c r="E96" i="95"/>
  <c r="E98" i="95" s="1"/>
  <c r="E83" i="95"/>
  <c r="E84" i="95" s="1"/>
  <c r="E47" i="1"/>
  <c r="E52" i="1" s="1"/>
  <c r="D85" i="1"/>
  <c r="D90" i="1" s="1"/>
  <c r="E15" i="1"/>
  <c r="E100" i="93" l="1"/>
  <c r="H9" i="2"/>
  <c r="I9" i="2" s="1"/>
  <c r="G9" i="2"/>
  <c r="E86" i="98"/>
  <c r="H10" i="2"/>
  <c r="I10" i="2" s="1"/>
  <c r="G10" i="2"/>
  <c r="E100" i="95"/>
  <c r="E102" i="98"/>
  <c r="E88" i="98"/>
  <c r="E89" i="98"/>
  <c r="E87" i="98"/>
  <c r="E87" i="97"/>
  <c r="E86" i="97"/>
  <c r="E89" i="97"/>
  <c r="E102" i="97"/>
  <c r="E88" i="97"/>
  <c r="E19" i="1"/>
  <c r="G7" i="2" l="1"/>
  <c r="J7" i="2" s="1"/>
  <c r="K7" i="2" s="1"/>
  <c r="H7" i="2"/>
  <c r="I7" i="2" s="1"/>
  <c r="E86" i="93"/>
  <c r="E87" i="93"/>
  <c r="E102" i="93"/>
  <c r="E89" i="93"/>
  <c r="E88" i="93"/>
  <c r="J9" i="2"/>
  <c r="K9" i="2" s="1"/>
  <c r="J10" i="2"/>
  <c r="K10" i="2" s="1"/>
  <c r="H8" i="2"/>
  <c r="I8" i="2" s="1"/>
  <c r="G8" i="2"/>
  <c r="E102" i="95"/>
  <c r="E87" i="95"/>
  <c r="E86" i="95"/>
  <c r="E89" i="95"/>
  <c r="E88" i="95"/>
  <c r="E85" i="98"/>
  <c r="E90" i="98" s="1"/>
  <c r="E99" i="98" s="1"/>
  <c r="E85" i="97"/>
  <c r="E90" i="97" s="1"/>
  <c r="E99" i="97" s="1"/>
  <c r="E24" i="1"/>
  <c r="E93" i="1"/>
  <c r="E59" i="1"/>
  <c r="E58" i="1"/>
  <c r="E56" i="1"/>
  <c r="E61" i="1"/>
  <c r="E57" i="1"/>
  <c r="E25" i="1"/>
  <c r="E85" i="93" l="1"/>
  <c r="E90" i="93" s="1"/>
  <c r="E99" i="93" s="1"/>
  <c r="J8" i="2"/>
  <c r="K8" i="2" s="1"/>
  <c r="E85" i="95"/>
  <c r="E90" i="95" s="1"/>
  <c r="E99" i="95" s="1"/>
  <c r="E23" i="1" l="1"/>
  <c r="E26" i="1" s="1"/>
  <c r="E30" i="1" s="1"/>
  <c r="D26" i="1"/>
  <c r="E31" i="1" l="1"/>
  <c r="E36" i="1"/>
  <c r="E34" i="1"/>
  <c r="E32" i="1"/>
  <c r="E35" i="1"/>
  <c r="E33" i="1"/>
  <c r="E50" i="1"/>
  <c r="E29" i="1"/>
  <c r="D37" i="1"/>
  <c r="E60" i="1" l="1"/>
  <c r="E62" i="1" s="1"/>
  <c r="E95" i="1" s="1"/>
  <c r="D62" i="1"/>
  <c r="E37" i="1"/>
  <c r="E51" i="1" s="1"/>
  <c r="E53" i="1" s="1"/>
  <c r="E94" i="1" l="1"/>
  <c r="D66" i="1"/>
  <c r="E70" i="1"/>
  <c r="E69" i="1"/>
  <c r="E68" i="1"/>
  <c r="E66" i="1"/>
  <c r="E67" i="1"/>
  <c r="E72" i="1" l="1"/>
  <c r="E83" i="1" s="1"/>
  <c r="E84" i="1" s="1"/>
  <c r="E96" i="1" l="1"/>
  <c r="E98" i="1" s="1"/>
  <c r="E100" i="1" s="1"/>
  <c r="E88" i="1" l="1"/>
  <c r="E87" i="1"/>
  <c r="H6" i="2"/>
  <c r="E86" i="1"/>
  <c r="E89" i="1"/>
  <c r="G6" i="2"/>
  <c r="E102" i="1"/>
  <c r="E85" i="1" l="1"/>
  <c r="E90" i="1" s="1"/>
  <c r="E99" i="1" s="1"/>
  <c r="I6" i="2"/>
  <c r="I11" i="2" s="1"/>
  <c r="H11" i="2"/>
  <c r="G11" i="2"/>
  <c r="J6" i="2"/>
  <c r="J11" i="2" l="1"/>
  <c r="J15" i="2" s="1"/>
  <c r="K6" i="2"/>
  <c r="K11" i="2" s="1"/>
  <c r="K15" i="2" s="1"/>
  <c r="K17" i="2" s="1"/>
</calcChain>
</file>

<file path=xl/sharedStrings.xml><?xml version="1.0" encoding="utf-8"?>
<sst xmlns="http://schemas.openxmlformats.org/spreadsheetml/2006/main" count="1260" uniqueCount="275">
  <si>
    <t>DADOS COMPLEMENTARES PARA COMPOSIÇÃO DOS CUSTOS REFERENTE AOS SERVIÇOS</t>
  </si>
  <si>
    <t>Salário mínimo para cálculo de insalubridade (quando couber)</t>
  </si>
  <si>
    <t>Salário normativo da categoria profissional</t>
  </si>
  <si>
    <t>Categoria profissional (vinculada à execução contratual)</t>
  </si>
  <si>
    <t>Data base da categoria (dia/mês/ano)</t>
  </si>
  <si>
    <t>MÓDULO 1 - COMPOSIÇÃO DA REMUNERAÇÃO (valores mensais por empregado)</t>
  </si>
  <si>
    <t>Valor (R$)</t>
  </si>
  <si>
    <t>A</t>
  </si>
  <si>
    <t>Salário base</t>
  </si>
  <si>
    <t>B</t>
  </si>
  <si>
    <t>C</t>
  </si>
  <si>
    <t>D</t>
  </si>
  <si>
    <t>E</t>
  </si>
  <si>
    <t>F</t>
  </si>
  <si>
    <r>
      <t>Outros (</t>
    </r>
    <r>
      <rPr>
        <i/>
        <sz val="10"/>
        <color indexed="8"/>
        <rFont val="Arial"/>
        <family val="2"/>
      </rPr>
      <t>Especificar</t>
    </r>
    <r>
      <rPr>
        <sz val="10"/>
        <color indexed="8"/>
        <rFont val="Arial"/>
        <family val="2"/>
      </rPr>
      <t>)</t>
    </r>
  </si>
  <si>
    <t>Total da Remuneração</t>
  </si>
  <si>
    <t xml:space="preserve">MÓDULO 2 - ENCARGOS E BENEFÍCIOS ANUAIS, MENSAIS e DIÁRIOS </t>
  </si>
  <si>
    <t>2.1</t>
  </si>
  <si>
    <r>
      <t xml:space="preserve">SUBMÓDULO - 13º  (DÉCIMO TERCEIRO) SALÁRIO, FÉRIAS  E ADICIONAL DE FÉRIAS
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Demonstrar a incidência dos Encargos Sociais e Trabalhistas sobre a mão-de-obra</t>
    </r>
    <r>
      <rPr>
        <sz val="10"/>
        <color rgb="FFFF0000"/>
        <rFont val="Arial"/>
        <family val="2"/>
      </rPr>
      <t>)</t>
    </r>
  </si>
  <si>
    <t>%</t>
  </si>
  <si>
    <r>
      <t>13º (Décimo Terceiro) Salário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Lei nº 4.090/62 e Art. 7º, VIII, CF/88</t>
    </r>
    <r>
      <rPr>
        <sz val="10"/>
        <color rgb="FFFF0000"/>
        <rFont val="Arial"/>
        <family val="2"/>
      </rPr>
      <t>) (</t>
    </r>
    <r>
      <rPr>
        <i/>
        <sz val="10"/>
        <color rgb="FFFF0000"/>
        <rFont val="Arial"/>
        <family val="2"/>
      </rPr>
      <t>1/12*100</t>
    </r>
    <r>
      <rPr>
        <sz val="10"/>
        <color rgb="FFFF0000"/>
        <rFont val="Arial"/>
        <family val="2"/>
      </rPr>
      <t>)</t>
    </r>
  </si>
  <si>
    <t>Total do 13º Salário, Férias e Adicional de Férias</t>
  </si>
  <si>
    <t>2.2</t>
  </si>
  <si>
    <r>
      <t xml:space="preserve">SUBMÓDULO - ENCARGOS PREVIDENCIÁRIOS (GPS), FUNDO DE GARANTIA POR TEMPO DE SERVIÇO (FGTS) e OUTRAS CONTRIBUIÇÕES 
</t>
    </r>
    <r>
      <rPr>
        <i/>
        <sz val="10"/>
        <color rgb="FFFF0000"/>
        <rFont val="Arial"/>
        <family val="2"/>
      </rPr>
      <t>(Demonstrar a incidência dos Encargos Sociais e Trabalhistas sobre a mão-de-obra</t>
    </r>
    <r>
      <rPr>
        <sz val="10"/>
        <color rgb="FFFF0000"/>
        <rFont val="Arial"/>
        <family val="2"/>
      </rPr>
      <t>)</t>
    </r>
  </si>
  <si>
    <r>
      <t>I</t>
    </r>
    <r>
      <rPr>
        <sz val="10"/>
        <rFont val="Arial"/>
        <family val="2"/>
      </rPr>
      <t>NSS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2º, § 3º, da Lei 11.457/2007 e Art. 22º, Inciso I, da Lei 8.212/91</t>
    </r>
    <r>
      <rPr>
        <sz val="10"/>
        <color rgb="FFFF0000"/>
        <rFont val="Arial"/>
        <family val="2"/>
      </rPr>
      <t xml:space="preserve">) </t>
    </r>
  </si>
  <si>
    <r>
      <t>Salário Educação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3º, Inciso I, Decreto n.º 87.043/82</t>
    </r>
    <r>
      <rPr>
        <sz val="10"/>
        <color rgb="FFFF0000"/>
        <rFont val="Arial"/>
        <family val="2"/>
      </rPr>
      <t>)</t>
    </r>
  </si>
  <si>
    <r>
      <t>SAT - Seguro Acidente do Trabalho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22º, Inciso II, Lei n.º 8.212/91 e Decreto nº 6.957/09</t>
    </r>
    <r>
      <rPr>
        <sz val="10"/>
        <color rgb="FFFF0000"/>
        <rFont val="Arial"/>
        <family val="2"/>
      </rPr>
      <t>) (</t>
    </r>
    <r>
      <rPr>
        <i/>
        <sz val="10"/>
        <color rgb="FFFF0000"/>
        <rFont val="Arial"/>
        <family val="2"/>
      </rPr>
      <t>RAT x FAP = RAT Ajustado</t>
    </r>
    <r>
      <rPr>
        <sz val="10"/>
        <color rgb="FFFF0000"/>
        <rFont val="Arial"/>
        <family val="2"/>
      </rPr>
      <t>)</t>
    </r>
  </si>
  <si>
    <r>
      <t xml:space="preserve">SESC ou </t>
    </r>
    <r>
      <rPr>
        <sz val="10"/>
        <rFont val="Arial"/>
        <family val="2"/>
      </rPr>
      <t xml:space="preserve">SESI 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Art. 30º, Lei n.º 8.036/90</t>
    </r>
    <r>
      <rPr>
        <sz val="10"/>
        <color rgb="FFFF0000"/>
        <rFont val="Arial"/>
        <family val="2"/>
      </rPr>
      <t>)</t>
    </r>
  </si>
  <si>
    <r>
      <t>SENAI - SENAC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Art.1º, Caput, Decreto-Lei 6.246/44-SENAI e Art.4º, Caput, Decreto-Lei 8.621/46-SENAC</t>
    </r>
    <r>
      <rPr>
        <sz val="10"/>
        <color rgb="FFFF0000"/>
        <rFont val="Arial"/>
        <family val="2"/>
      </rPr>
      <t>)</t>
    </r>
  </si>
  <si>
    <r>
      <t>SEBRAE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8º, Lei n.º 8.029/90</t>
    </r>
    <r>
      <rPr>
        <sz val="10"/>
        <color rgb="FFFF0000"/>
        <rFont val="Arial"/>
        <family val="2"/>
      </rPr>
      <t>)</t>
    </r>
  </si>
  <si>
    <t>G</t>
  </si>
  <si>
    <r>
      <t>INCRA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1º, inciso I, 2 c/c Art. 3º, Ambos do Decreto-Lei nº 1.146/70</t>
    </r>
    <r>
      <rPr>
        <sz val="10"/>
        <color rgb="FFFF0000"/>
        <rFont val="Arial"/>
        <family val="2"/>
      </rPr>
      <t>)</t>
    </r>
  </si>
  <si>
    <t>H</t>
  </si>
  <si>
    <r>
      <t xml:space="preserve">FGTS 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Art. 15º, Lei n.º 8.036/90 e Art. 7º, Inciso III, CF/88</t>
    </r>
    <r>
      <rPr>
        <sz val="10"/>
        <color rgb="FFFF0000"/>
        <rFont val="Arial"/>
        <family val="2"/>
      </rPr>
      <t>)</t>
    </r>
  </si>
  <si>
    <t>Total GPS, FGTS e Outras Contribuições</t>
  </si>
  <si>
    <r>
      <rPr>
        <b/>
        <sz val="10"/>
        <color rgb="FFFF0000"/>
        <rFont val="Arial"/>
        <family val="2"/>
      </rPr>
      <t xml:space="preserve">Nota: </t>
    </r>
    <r>
      <rPr>
        <sz val="10"/>
        <color rgb="FFFF0000"/>
        <rFont val="Arial"/>
        <family val="2"/>
      </rPr>
      <t>Necessário adequar em conformidade com a realidade da Empresa Licitante.</t>
    </r>
  </si>
  <si>
    <t>2.3</t>
  </si>
  <si>
    <t>SUBMÓDULO - BENEFÍCIOS MENSAIS E DIÁRIOS</t>
  </si>
  <si>
    <r>
      <t xml:space="preserve">Auxílio Transporte </t>
    </r>
    <r>
      <rPr>
        <sz val="10"/>
        <color rgb="FFFF0000"/>
        <rFont val="Arial"/>
        <family val="2"/>
      </rPr>
      <t>(Deverá ser demonstrada a memória de cálculo)</t>
    </r>
  </si>
  <si>
    <r>
      <t>Auxílio-Refeição/Alimentação</t>
    </r>
    <r>
      <rPr>
        <sz val="10"/>
        <color rgb="FFFF0000"/>
        <rFont val="Arial"/>
        <family val="2"/>
      </rPr>
      <t xml:space="preserve"> (Deverá ser demonstrada a memória de cálculo)</t>
    </r>
  </si>
  <si>
    <t>Total dos Benefícios Mensais e Diários</t>
  </si>
  <si>
    <t>QUADRO RESUMO DO MÓDULO 2 - ENCARGOS E BENEFÍCIOS ANUAIS, MENSAIS E DIÁRIOS</t>
  </si>
  <si>
    <t xml:space="preserve">13º (Décimo Terceiro) Salário, Férias e Adicional de Férias </t>
  </si>
  <si>
    <t>GPS, FGTS e Outras Contribuições</t>
  </si>
  <si>
    <t>Benefícios Mensais e Diários</t>
  </si>
  <si>
    <t>Total dos Encargos e Benefícios Anuais, Mensais e Diários</t>
  </si>
  <si>
    <r>
      <t xml:space="preserve">Incidência do FGTS sobre aviso prévio indenizado 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%FGTS * %A</t>
    </r>
    <r>
      <rPr>
        <sz val="10"/>
        <color rgb="FFFF0000"/>
        <rFont val="Arial"/>
        <family val="2"/>
      </rPr>
      <t>)</t>
    </r>
  </si>
  <si>
    <r>
      <t xml:space="preserve">Aviso prévio trabalhado </t>
    </r>
    <r>
      <rPr>
        <sz val="10"/>
        <color rgb="FFFF0000"/>
        <rFont val="Arial"/>
        <family val="2"/>
      </rPr>
      <t xml:space="preserve"> (Art. 7º, inciso XXI da CF/88 e Art. 477, 487 e ss. da CLT)- ((</t>
    </r>
    <r>
      <rPr>
        <i/>
        <sz val="10"/>
        <color rgb="FFFF0000"/>
        <rFont val="Arial"/>
        <family val="2"/>
      </rPr>
      <t>7/30)/12</t>
    </r>
    <r>
      <rPr>
        <sz val="10"/>
        <color rgb="FFFF0000"/>
        <rFont val="Arial"/>
        <family val="2"/>
      </rPr>
      <t>))</t>
    </r>
  </si>
  <si>
    <t>Total da Provisão para Rescisão</t>
  </si>
  <si>
    <r>
      <rPr>
        <b/>
        <sz val="10"/>
        <color rgb="FFFF0000"/>
        <rFont val="Arial"/>
        <family val="2"/>
      </rPr>
      <t>Nota:</t>
    </r>
    <r>
      <rPr>
        <sz val="10"/>
        <color rgb="FFFF0000"/>
        <rFont val="Arial"/>
        <family val="2"/>
      </rPr>
      <t xml:space="preserve"> As memórias de cálculos apresentadas são exemplificativas. Necessário adequar em conformidade com a realidade da Empresa Licitante.</t>
    </r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</si>
  <si>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</si>
  <si>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</si>
  <si>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</si>
  <si>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</si>
  <si>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por Maternidade</t>
  </si>
  <si>
    <t>Total dos Custos de Reposição do Profissional Ausente</t>
  </si>
  <si>
    <r>
      <t>MÓDULO 5 - INSUMOS DIVERSOS</t>
    </r>
    <r>
      <rPr>
        <b/>
        <sz val="10"/>
        <color rgb="FFFF0000"/>
        <rFont val="Arial"/>
        <family val="2"/>
      </rPr>
      <t xml:space="preserve"> (Insumos relacionados diretamente à prestação dos serviços)
(Deverá ser demonstrada a memória de cálculo)</t>
    </r>
  </si>
  <si>
    <t>Total dos Insumos Diversos</t>
  </si>
  <si>
    <t>MÓDULO 6 - CUSTOS INDIRETOS, TRIBUTOS E LUCRO</t>
  </si>
  <si>
    <t>Outros (Especificar)</t>
  </si>
  <si>
    <t xml:space="preserve">Total dos Custos Indiretos, Tributos e Lucro </t>
  </si>
  <si>
    <t>QUADRO RESUMO DO CUSTO POR EMPREGADO
Mão de 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</si>
  <si>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</si>
  <si>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</si>
  <si>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</si>
  <si>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</si>
  <si>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</si>
  <si>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 xml:space="preserve">Subtotal ( A + B + C + D + E ) </t>
  </si>
  <si>
    <t>Módulo 6 - Custos Indiretos, Tributos e Lucro</t>
  </si>
  <si>
    <t>Valor Total do Serviço por mês = ( Módulos 1, 2, 3, 4 e 5 + itens A e B do Módulo 6 ) / ( 1 - % do Item C do Módulo 6 )</t>
  </si>
  <si>
    <t>Vigência do Contrato (meses)</t>
  </si>
  <si>
    <t>Valor Anual do Serviço</t>
  </si>
  <si>
    <t>Descrição</t>
  </si>
  <si>
    <t>Valor Mensal (R$)</t>
  </si>
  <si>
    <t>CBO</t>
  </si>
  <si>
    <t>Valor Unitário</t>
  </si>
  <si>
    <t>Valor Total</t>
  </si>
  <si>
    <t>N/A</t>
  </si>
  <si>
    <t>Módulo - 1 - COMPOSIÇÃO DA REMUNERAÇÃO</t>
  </si>
  <si>
    <t>Rubrica</t>
  </si>
  <si>
    <t>Memória de Cálculo</t>
  </si>
  <si>
    <t>Base Legal</t>
  </si>
  <si>
    <t>1.A – Salário Base</t>
  </si>
  <si>
    <t>Módulo - 2 - ENCARGOS E BENEFÍCIOS ANUAIS, MENSAIS E DIÁRIOS</t>
  </si>
  <si>
    <t>Submódulo 2.1 – 13º Salário e Férias e Adicional de Férias</t>
  </si>
  <si>
    <t>2.1.A – 13° Salário</t>
  </si>
  <si>
    <t>Lei nº 4090/62 e Art. 7º, VIII, CF/88</t>
  </si>
  <si>
    <t>Art. 7º, XVII, CF/88</t>
  </si>
  <si>
    <t>Submódulo 2.2  – Encargos previdenciários (GPS), Fundo de Garantia por Tempo de Serviço ( FGTS) e outras contribuições</t>
  </si>
  <si>
    <t>Art. 22, Inciso I, da Lei nº 8.212/91.</t>
  </si>
  <si>
    <t>2.2.B – Salário Educação</t>
  </si>
  <si>
    <t>Art. 3º, Inciso I, Decreto nº 87.043/82</t>
  </si>
  <si>
    <t>2.2.C – SAT Seguro Acidente de Trabalho</t>
  </si>
  <si>
    <t>Art. 22°, Inciso II, Lei n.° 8.212/91</t>
  </si>
  <si>
    <t>Art. 30°, Lei n.° 8.036/90</t>
  </si>
  <si>
    <t>Art. 8º 8029/90</t>
  </si>
  <si>
    <t>Art. 4, Inciso I, 2 c/c Art. 3º, ambos do oDecreto Lei nº 1146/70</t>
  </si>
  <si>
    <t>Art 15º, Lei 8036/90 e Art. 7º, Inciso III, C/F8/8</t>
  </si>
  <si>
    <t>2.3.A – Auxílio Transporte</t>
  </si>
  <si>
    <t>2.3.B – Auxílio-Refeição</t>
  </si>
  <si>
    <t>Função/Cargo</t>
  </si>
  <si>
    <t>Tarifa modal</t>
  </si>
  <si>
    <t>Valor Diário</t>
  </si>
  <si>
    <t>2.3.B – Auxílio Alimentação</t>
  </si>
  <si>
    <t>Módulo - 3 - PROVISÃO PARA RECISÃO</t>
  </si>
  <si>
    <t>3.A – Aviso Prévio Indenizado</t>
  </si>
  <si>
    <t>3.B – Incidência do fgts sobre aviso prévio indenizado</t>
  </si>
  <si>
    <t>Súmula n.º 305 do TST</t>
  </si>
  <si>
    <t>3.C – Multa do fgts e contribuição social sobre o aviso prévio indenizado</t>
  </si>
  <si>
    <t>IN 05/2017</t>
  </si>
  <si>
    <t>3.D – Aviso prévio trabalhado</t>
  </si>
  <si>
    <t>((1/30)*7)/12</t>
  </si>
  <si>
    <t>3.E – Incidência de encargos do submódulo 2.2 sobre aviso prévio trabalhado</t>
  </si>
  <si>
    <t>3.F – Multa do fgts e contribuição social sobre o aviso prévio trabalhado</t>
  </si>
  <si>
    <t>Módulo - 4  - CUSTO DE PROFISSIONAL AUSENTE</t>
  </si>
  <si>
    <t>Arts. 473° da CLT,</t>
  </si>
  <si>
    <t>Art. 7°, Inciso XIX da CF/88 e Art. 10, § 1° do ADCT</t>
  </si>
  <si>
    <t>Art. 19 a 23 da Lei 8.213/91</t>
  </si>
  <si>
    <t>Art. 7°, Inciso XVIII da CF/88</t>
  </si>
  <si>
    <t>MEMÓRIA DE CÁLCULO</t>
  </si>
  <si>
    <t>2.1.B –  Férias</t>
  </si>
  <si>
    <t>2.1.C –  Adicional de Férias</t>
  </si>
  <si>
    <t>2.2.H – FGTS</t>
  </si>
  <si>
    <t>2.2.A – INSS</t>
  </si>
  <si>
    <t>2.2.D – SESC ou SESI</t>
  </si>
  <si>
    <t>2.2.E – SENAI - SENAC</t>
  </si>
  <si>
    <t>2.2.F – SEBRAE</t>
  </si>
  <si>
    <t>2.2.G – INCRA</t>
  </si>
  <si>
    <t>=(1/12)*(TOTAL DO MÓDULO 1)</t>
  </si>
  <si>
    <t>=(1/11) = 9,09% por força do Anexo XII da IN05/2017 provisiona-se 9,075%, logo = (0,09075) * (TOTAL DO MÓDULO 1)</t>
  </si>
  <si>
    <t>=((1/11)/3) = 3,03% por força do Anexo XII da IN05/2017 provisiona-se 3,025% logo = (0,03025) * (TOTAL DO MÓDULO 1)</t>
  </si>
  <si>
    <t>= (0,2) * (TOTAL DO MÓDULO 1 + TOTAL DO SUBMÓDULO 2.1)</t>
  </si>
  <si>
    <t>= (0,025) * (TOTAL DO MÓDULO 1 + TOTAL DO SUBMÓDULO 2.1)</t>
  </si>
  <si>
    <t>= (0,015) * (TOTAL DO MÓDULO 1 + TOTAL DO SUBMÓDULO 2.1)</t>
  </si>
  <si>
    <t>= (0,01) * (TOTAL DO MÓDULO 1 + TOTAL DO SUBMÓDULO 2.1)</t>
  </si>
  <si>
    <t>= (0,006) * (TOTAL DO MÓDULO 1 + TOTAL DO SUBMÓDULO 2.1)</t>
  </si>
  <si>
    <t>= (0,002) * (TOTAL DO MÓDULO 1 + TOTAL DO SUBMÓDULO 2.1)</t>
  </si>
  <si>
    <t>= (0,08) * (TOTAL DO MÓDULO 1 + TOTAL DO SUBMÓDULO 2.1)</t>
  </si>
  <si>
    <t>1.B – Adicional de periculosidade</t>
  </si>
  <si>
    <t>1.C – Adicional de insalubridade</t>
  </si>
  <si>
    <t>= (0,4) * (SALÁRIO MÍNIMO PARA CÁLCULO DE INSALUBRIDADE CONFORME CCT)</t>
  </si>
  <si>
    <t>1.D – Adicional de Noturno</t>
  </si>
  <si>
    <t>1.E – Adicional de Hora Noturna Reduzida</t>
  </si>
  <si>
    <t>1.C – Outros</t>
  </si>
  <si>
    <t>CF, art. 7º, inciso IX</t>
  </si>
  <si>
    <t>Súmula 60 do TST</t>
  </si>
  <si>
    <t>CLT</t>
  </si>
  <si>
    <t>SALÁRIO INTEGRAL 100% *  (1/12) * (5% de empregados demitidos de acordo com estudo do STF)</t>
  </si>
  <si>
    <t>%FGTS "RUBRICA 2.2H" * %"RUBRICA 3.A"</t>
  </si>
  <si>
    <t>= (TOTAL DO SUBMÓDULO 2.2) * (AVISO PRÉVIO TRABALHADO RUBRICA 3.D)</t>
  </si>
  <si>
    <t>= (0,03) * (TOTAL DO MÓDULO 1 + TOTAL DO SUBMÓDULO 2.1)</t>
  </si>
  <si>
    <t>Valor em R$</t>
  </si>
  <si>
    <t>4.A – Substituto na Cobertura de Férias</t>
  </si>
  <si>
    <t>4.B –Substituto na Cobertura de Ausências Legais</t>
  </si>
  <si>
    <t>4.C – Substituto na Cobertura de Licença Paternidade</t>
  </si>
  <si>
    <t>= (1/12) * TOTAL DOS MÓDULOS (1, 2 e 3)</t>
  </si>
  <si>
    <t>=(1/30/12) * TOTAL DOS MÓDULOS (1, 2 e 3)</t>
  </si>
  <si>
    <t>=(5/30/12*0,015) * TOTAL DOS MÓDULOS (1, 2 e 3)</t>
  </si>
  <si>
    <t>=(15/30/12*0,0078) * TOTAL DOS MÓDULOS (1, 2 e 3)</t>
  </si>
  <si>
    <t>=(((4/12)*11,11%)*2%) * TOTAL DOS MÓDULOS (1, 2 e 3)</t>
  </si>
  <si>
    <t>4.D – Substituto na Cobertura de Ausência por Acidente de Trabalho</t>
  </si>
  <si>
    <t>4.E – Substituto na Cobertura de Afastamento por Maternidade</t>
  </si>
  <si>
    <r>
      <t xml:space="preserve">Adicional Periculosidade </t>
    </r>
    <r>
      <rPr>
        <sz val="10"/>
        <color rgb="FFFF0000"/>
        <rFont val="Arial"/>
        <family val="2"/>
      </rPr>
      <t xml:space="preserve"> </t>
    </r>
  </si>
  <si>
    <t xml:space="preserve">Adicional Insalubridade </t>
  </si>
  <si>
    <t>Adicional Noturno</t>
  </si>
  <si>
    <t>Adicional de Hora Noturna Reduzida</t>
  </si>
  <si>
    <t>Uniformes</t>
  </si>
  <si>
    <t>Módulo - 6 - CUSTOS INDIRETOS, TRIBUTOS E LUCRO</t>
  </si>
  <si>
    <t>Manual de Orientação para Preenchimento da Planilha de Custo e Formação de Preços (Secretaria de Logística e Tecnologia da informação - SLTI)</t>
  </si>
  <si>
    <t>=(6.C-1 + 6.C-2 + 6.C-3 + 6.C-4)</t>
  </si>
  <si>
    <t>6.C-2 – TRIBUTOS ESTADUAIS</t>
  </si>
  <si>
    <t>6.C-3 – TRIBUTOS MUNICIPAIS</t>
  </si>
  <si>
    <t>6.A – Custos Indiretos</t>
  </si>
  <si>
    <t>6.B – Lucro</t>
  </si>
  <si>
    <t>6.C-1 – Tributos Federais (Especificar)</t>
  </si>
  <si>
    <t>6.C – Total dos Tributos</t>
  </si>
  <si>
    <t>= ((TOTAL DOS MÓDULOS 1,2,3,4 e 5 + "RUBRICA 6.A" + "RUBRICA 6.B")/(1-"RUBRICA 6.C"/100)*(Pis 1,65% + Cofins7,6%))</t>
  </si>
  <si>
    <t>Epi´s</t>
  </si>
  <si>
    <t>Postos</t>
  </si>
  <si>
    <t>Custo Unitário</t>
  </si>
  <si>
    <t>Custo Unitário Mensal</t>
  </si>
  <si>
    <t>Custo Unitário Anual</t>
  </si>
  <si>
    <t>Custo Total Anual</t>
  </si>
  <si>
    <t>Carga Horária Semanal</t>
  </si>
  <si>
    <t>Salário Base(*)</t>
  </si>
  <si>
    <t>(*)</t>
  </si>
  <si>
    <t>Salários angariados e fixados através de ampla pesquisa de mercado. Deverão ser mantidos quando da elaboração das propostas, com amparo no inciso VI, do art. 5º, da IN MPOG nº 05/2017, de 26/05/2017.</t>
  </si>
  <si>
    <t>PREGÃO N°  XXXX/2021-ENSP</t>
  </si>
  <si>
    <t>Submódulo 2.3  –  Benefícios Mensais e Diários</t>
  </si>
  <si>
    <t>Pesquisa de mercado anexada aos autos</t>
  </si>
  <si>
    <t xml:space="preserve">Pesquisa oficial </t>
  </si>
  <si>
    <t>Módulo - 5 - INSUMOS DIVERSOS</t>
  </si>
  <si>
    <t>Art.1º Caput Decreto Lei 6246/44/SENAI e Art. 4º Caput Decreto Lei 8621/46/SENAC</t>
  </si>
  <si>
    <t>=SE(VALOR MENSAL DO VT &lt;= % EMPREGADO;"Dedução igual/superior";VALOR MENSAL DO VT - % EMPREGADO)</t>
  </si>
  <si>
    <r>
      <t xml:space="preserve">Valor Líquido                   </t>
    </r>
    <r>
      <rPr>
        <sz val="10"/>
        <color theme="1"/>
        <rFont val="Calibri"/>
        <family val="2"/>
        <scheme val="minor"/>
      </rPr>
      <t xml:space="preserve">(Valor total (-% empregado) </t>
    </r>
  </si>
  <si>
    <t>% Empregado</t>
  </si>
  <si>
    <t>Dias efetivamente trabalhados no mês</t>
  </si>
  <si>
    <t>% Funcionário</t>
  </si>
  <si>
    <t xml:space="preserve">Valor mensal </t>
  </si>
  <si>
    <t>Valor Líquido  (-% empregado)</t>
  </si>
  <si>
    <t>Quantidade de tarifas por dia</t>
  </si>
  <si>
    <t>(Valor total (-% empregado)</t>
  </si>
  <si>
    <t>PLANILHA DE CUSTOS E FORMAÇÃO DE PREÇOS</t>
  </si>
  <si>
    <t>Cor</t>
  </si>
  <si>
    <t xml:space="preserve">Unidade </t>
  </si>
  <si>
    <t>Total Anual</t>
  </si>
  <si>
    <t>Total Mensal</t>
  </si>
  <si>
    <t>Valor Mensal por Posto</t>
  </si>
  <si>
    <t>Quantidade Total de Postos:</t>
  </si>
  <si>
    <t xml:space="preserve">Descrição </t>
  </si>
  <si>
    <t>MÓDULO 4 - CUSTO DE REPOSIÇÃO DO PROFISSIONAL AUSENTE</t>
  </si>
  <si>
    <r>
      <t xml:space="preserve">MÓDULO 3 - PROVISÃO PARA RESCISÃO 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Deverá ser demonstrada a memória de cálculo para todos os Itens)</t>
    </r>
  </si>
  <si>
    <t xml:space="preserve">Unitário R$) </t>
  </si>
  <si>
    <r>
      <t>Aviso prévio ind</t>
    </r>
    <r>
      <rPr>
        <sz val="10"/>
        <rFont val="Arial"/>
        <family val="2"/>
      </rPr>
      <t>enizado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7º, inciso XXI da CF/88 e Art. 477, 487 e ss. da CLT</t>
    </r>
    <r>
      <rPr>
        <sz val="10"/>
        <color rgb="FFFF0000"/>
        <rFont val="Arial"/>
        <family val="2"/>
      </rPr>
      <t xml:space="preserve">)  </t>
    </r>
    <r>
      <rPr>
        <sz val="10"/>
        <rFont val="Arial"/>
        <family val="2"/>
      </rPr>
      <t xml:space="preserve">
</t>
    </r>
    <r>
      <rPr>
        <sz val="10"/>
        <color rgb="FFFF0000"/>
        <rFont val="Arial"/>
        <family val="2"/>
      </rPr>
      <t>Ex: ((</t>
    </r>
    <r>
      <rPr>
        <i/>
        <sz val="10"/>
        <color rgb="FFFF0000"/>
        <rFont val="Arial"/>
        <family val="2"/>
      </rPr>
      <t>1/12</t>
    </r>
    <r>
      <rPr>
        <sz val="10"/>
        <color rgb="FFFF0000"/>
        <rFont val="Arial"/>
        <family val="2"/>
      </rPr>
      <t>)*</t>
    </r>
    <r>
      <rPr>
        <i/>
        <sz val="10"/>
        <color rgb="FFFF0000"/>
        <rFont val="Arial"/>
        <family val="2"/>
      </rPr>
      <t xml:space="preserve">0,05 </t>
    </r>
    <r>
      <rPr>
        <sz val="10"/>
        <color rgb="FFFF0000"/>
        <rFont val="Arial"/>
        <family val="2"/>
      </rPr>
      <t xml:space="preserve">- </t>
    </r>
    <r>
      <rPr>
        <i/>
        <sz val="10"/>
        <color rgb="FFFF0000"/>
        <rFont val="Arial"/>
        <family val="2"/>
      </rPr>
      <t>Estimativa de que 5% (cinco por cento) dos empregados serão substituidos durante um ano</t>
    </r>
    <r>
      <rPr>
        <sz val="10"/>
        <color rgb="FFFF0000"/>
        <rFont val="Arial"/>
        <family val="2"/>
      </rPr>
      <t>)</t>
    </r>
  </si>
  <si>
    <r>
      <t xml:space="preserve">Incidência ds encargos do submódulo 2.2 sobre aviso prévio trabalhado </t>
    </r>
    <r>
      <rPr>
        <sz val="10"/>
        <color rgb="FFFF0000"/>
        <rFont val="Arial"/>
        <family val="2"/>
      </rPr>
      <t>(</t>
    </r>
    <r>
      <rPr>
        <i/>
        <sz val="10"/>
        <color rgb="FFFF0000"/>
        <rFont val="Arial"/>
        <family val="2"/>
      </rPr>
      <t>%Total do Submódulo 2.2 * %D</t>
    </r>
    <r>
      <rPr>
        <sz val="10"/>
        <color rgb="FFFF0000"/>
        <rFont val="Arial"/>
        <family val="2"/>
      </rPr>
      <t>)</t>
    </r>
  </si>
  <si>
    <t>Posto de Trabalho</t>
  </si>
  <si>
    <t>Custo Total Mensal (Custo unitário X Total de vagas)</t>
  </si>
  <si>
    <t xml:space="preserve">5.B – Equipamento de Equipamento Individual (EPI) </t>
  </si>
  <si>
    <t>Valor Diário (Conforme CCT)</t>
  </si>
  <si>
    <t>VALOR DE PASSAGENS</t>
  </si>
  <si>
    <t>VALOR DE DESLOCAMENTOS</t>
  </si>
  <si>
    <t>VALOR DE DIÁRIAS</t>
  </si>
  <si>
    <t>TOTAIS</t>
  </si>
  <si>
    <t>-</t>
  </si>
  <si>
    <t>Quant Anual Unitário</t>
  </si>
  <si>
    <t>Valor Total todos os Postos</t>
  </si>
  <si>
    <r>
      <t xml:space="preserve">Tributos Federais (Especificar) </t>
    </r>
    <r>
      <rPr>
        <sz val="10"/>
        <color rgb="FFFF0000"/>
        <rFont val="Arial"/>
        <family val="2"/>
      </rPr>
      <t xml:space="preserve">(Exceto IRPJ e CSLL) </t>
    </r>
    <r>
      <rPr>
        <sz val="10"/>
        <color indexed="8"/>
        <rFont val="Arial"/>
        <family val="2"/>
      </rPr>
      <t>(Estimado pelo Lucro Real: PIS=1,65%; COFINS=7,60%)</t>
    </r>
  </si>
  <si>
    <r>
      <t xml:space="preserve">Tributos Estaduais (Especificar) </t>
    </r>
    <r>
      <rPr>
        <sz val="10"/>
        <color rgb="FFFF0000"/>
        <rFont val="Arial"/>
        <family val="2"/>
      </rPr>
      <t>(Incidência sobre o valor total do serviço no mês)</t>
    </r>
  </si>
  <si>
    <r>
      <t>Tributos</t>
    </r>
    <r>
      <rPr>
        <sz val="10"/>
        <color rgb="FFFF0000"/>
        <rFont val="Arial"/>
        <family val="2"/>
      </rPr>
      <t xml:space="preserve"> (C1 + C2 + C3 + C4)</t>
    </r>
  </si>
  <si>
    <t>C1</t>
  </si>
  <si>
    <t>C2</t>
  </si>
  <si>
    <t>C3</t>
  </si>
  <si>
    <t>C4</t>
  </si>
  <si>
    <r>
      <t xml:space="preserve">Custos Indiretos </t>
    </r>
    <r>
      <rPr>
        <sz val="10"/>
        <color rgb="FFFF0000"/>
        <rFont val="Arial"/>
        <family val="2"/>
      </rPr>
      <t xml:space="preserve">(Incidência sobre o somatório dos módulos 1, 2, 3, 4 e 5)  </t>
    </r>
    <r>
      <rPr>
        <i/>
        <sz val="9"/>
        <rFont val="Arial"/>
        <family val="2"/>
      </rPr>
      <t>Nota Técnica 1 STF</t>
    </r>
    <r>
      <rPr>
        <sz val="10"/>
        <color indexed="8"/>
        <rFont val="Arial"/>
        <family val="2"/>
      </rPr>
      <t xml:space="preserve"> (Estimativa por Editais TCU)</t>
    </r>
  </si>
  <si>
    <r>
      <t xml:space="preserve">Lucro </t>
    </r>
    <r>
      <rPr>
        <sz val="10"/>
        <color rgb="FFFF0000"/>
        <rFont val="Arial"/>
        <family val="2"/>
      </rPr>
      <t xml:space="preserve">(Incidência sobre o somatório módulos 1, 2, 3, 4, 5 e o item A módulo 6) </t>
    </r>
    <r>
      <rPr>
        <i/>
        <sz val="9"/>
        <rFont val="Arial"/>
        <family val="2"/>
      </rPr>
      <t>Nota Técnica 1STF</t>
    </r>
    <r>
      <rPr>
        <sz val="10"/>
        <color indexed="8"/>
        <rFont val="Arial"/>
        <family val="2"/>
      </rPr>
      <t xml:space="preserve"> (Estimativa por Editais TCU)</t>
    </r>
  </si>
  <si>
    <t>Art. 7° ,XXI , CF / 88 , 477, 487 e 491 CLT e Acórdão TCU 1904/2007. Acórdãos n. 1904/2007 -Plenário, n. 3006/2010-Plenário e n. 11186/2017-Plenário</t>
  </si>
  <si>
    <t>Acórdãos 1904/2007-TCU-Plenário e 3006/2010-TCU-Plenário e n. 11186/2017-Plenário.</t>
  </si>
  <si>
    <t>Manual de Orientação para Preenchimento da Planilha de Custo e Formação de Preços (Secretaria de Logística e Tecnologia da informação - SLTI).                                O percentual de 5% será considerado como máximo aceitável, com base nos editais do TCU (PE 33/2020 e 07/2021, dentre outros)</t>
  </si>
  <si>
    <t>MENSAL</t>
  </si>
  <si>
    <t>ANUAL</t>
  </si>
  <si>
    <t>Totais da mão de obra</t>
  </si>
  <si>
    <t xml:space="preserve"> </t>
  </si>
  <si>
    <t>RESUMO LEVANTAMENTO DE CUSTOS DA ADMINISTRAÇÃO</t>
  </si>
  <si>
    <t xml:space="preserve">2.3.C – Seguro </t>
  </si>
  <si>
    <t>Total de EPIs para todos os postos</t>
  </si>
  <si>
    <t>TOTAL ESTIMADO</t>
  </si>
  <si>
    <t>Lei Municipal</t>
  </si>
  <si>
    <t>Posto A</t>
  </si>
  <si>
    <t>Posto B</t>
  </si>
  <si>
    <t>Posto C</t>
  </si>
  <si>
    <t>Posto D</t>
  </si>
  <si>
    <t>Posto E</t>
  </si>
  <si>
    <t>0000-00</t>
  </si>
  <si>
    <t>Quantidade</t>
  </si>
  <si>
    <t>5.A – Uniformes</t>
  </si>
  <si>
    <t>% Empregado  (10%)</t>
  </si>
  <si>
    <t>Total de Uniformes para todos os postos</t>
  </si>
  <si>
    <t>Manual de Orientação para Preenchimento da Planilha de Custo e Formação de Preços (Secretaria de Logística e Tecnologia da informação - SLTI).                                      O percentual de 10% será considerado como máximo aceitável, com base nos editais do TCU (PE 33/2020 e 07/2021, dentre outros)</t>
  </si>
  <si>
    <t>=(% *(RUBRICA 6.A + TOTAL DOS MÓDULOS 1, 2, 3, e 5))</t>
  </si>
  <si>
    <t>Art. 239 da CF 1988 e as LCs 7, de 07/09/1970, e 8, de 03/12/1970. Foram considerados para fins de estimativa da Administração, os percentuais relativos a empresas cuja forma de tributação deve ser o lucro real, sendo certo que cada liciante deverá se adequar à sua realidade.</t>
  </si>
  <si>
    <t>=((TOTAL DOS MÓDULOS 1,2,3,4 e 5 + "RUBRICA 6.A" + "RUBRICA 6.B" )/(1-"RUBRICA 6.C"/100)*(ISSQN %))</t>
  </si>
  <si>
    <t>=(% *(TOTAL MÓDULOS 1, 2, 3, 4 e 5)total insumos diversos + total ausências legais + total provisão recisão + total encargos e benefícios anuais, mensais e diários + total remuneração))</t>
  </si>
  <si>
    <t>Por regulamentação da IN05/2017 Órgãos que trabalham com Conta-Depósito Vinculada - bloqueada para movimentação deverão reter da contratada o montante de 4% para as rubricas 3.C e 3.F das planilhas de custos e formação de preços.</t>
  </si>
  <si>
    <t>= ((VALOR DIÁRIO) * 23 Dias) - 20% (% EMPREGADO CONFORME CCT)</t>
  </si>
  <si>
    <t xml:space="preserve">2.3.D – Plano de Assistência Médica </t>
  </si>
  <si>
    <r>
      <t xml:space="preserve">Férias </t>
    </r>
    <r>
      <rPr>
        <sz val="10"/>
        <color rgb="FFFF0000"/>
        <rFont val="Arial"/>
        <family val="2"/>
      </rPr>
      <t xml:space="preserve"> (</t>
    </r>
    <r>
      <rPr>
        <i/>
        <sz val="10"/>
        <color rgb="FFFF0000"/>
        <rFont val="Arial"/>
        <family val="2"/>
      </rPr>
      <t>Art. 7º, XVII, CF/88</t>
    </r>
    <r>
      <rPr>
        <sz val="10"/>
        <color rgb="FFFF0000"/>
        <rFont val="Arial"/>
        <family val="2"/>
      </rPr>
      <t>) (</t>
    </r>
    <r>
      <rPr>
        <i/>
        <sz val="10"/>
        <color rgb="FFFF0000"/>
        <rFont val="Arial"/>
        <family val="2"/>
      </rPr>
      <t>1/11*100</t>
    </r>
    <r>
      <rPr>
        <sz val="10"/>
        <color rgb="FFFF0000"/>
        <rFont val="Arial"/>
        <family val="2"/>
      </rPr>
      <t xml:space="preserve">) </t>
    </r>
    <r>
      <rPr>
        <sz val="10"/>
        <color indexed="8"/>
        <rFont val="Arial"/>
        <family val="2"/>
      </rPr>
      <t xml:space="preserve"> </t>
    </r>
  </si>
  <si>
    <r>
      <t>Adicional de Férias</t>
    </r>
    <r>
      <rPr>
        <sz val="9"/>
        <color rgb="FFFF0000"/>
        <rFont val="Arial"/>
        <family val="2"/>
      </rPr>
      <t xml:space="preserve"> (</t>
    </r>
    <r>
      <rPr>
        <i/>
        <sz val="9"/>
        <color rgb="FFFF0000"/>
        <rFont val="Arial"/>
        <family val="2"/>
      </rPr>
      <t>Art. 7º, XVII, CF/88</t>
    </r>
    <r>
      <rPr>
        <sz val="9"/>
        <color rgb="FFFF0000"/>
        <rFont val="Arial"/>
        <family val="2"/>
      </rPr>
      <t>) (</t>
    </r>
    <r>
      <rPr>
        <i/>
        <sz val="9"/>
        <color rgb="FFFF0000"/>
        <rFont val="Arial"/>
        <family val="2"/>
      </rPr>
      <t>1/11/3*100</t>
    </r>
    <r>
      <rPr>
        <sz val="9"/>
        <color rgb="FFFF0000"/>
        <rFont val="Arial"/>
        <family val="2"/>
      </rPr>
      <t xml:space="preserve">) </t>
    </r>
  </si>
  <si>
    <r>
      <t>Seguro de Vida, invalidez e funeral</t>
    </r>
    <r>
      <rPr>
        <sz val="10"/>
        <color rgb="FFFF0000"/>
        <rFont val="Arial"/>
        <family val="2"/>
      </rPr>
      <t xml:space="preserve"> (Deverá ser demonstrada a memória de cálculo)</t>
    </r>
  </si>
  <si>
    <r>
      <t>Plano de Assistência Médica</t>
    </r>
    <r>
      <rPr>
        <sz val="10"/>
        <color rgb="FFFF0000"/>
        <rFont val="Arial"/>
        <family val="2"/>
      </rPr>
      <t xml:space="preserve"> (Deverá ser demonstrada a memória de cálculo )</t>
    </r>
  </si>
  <si>
    <r>
      <t xml:space="preserve">Plano de Assistência Odontológica </t>
    </r>
    <r>
      <rPr>
        <sz val="10"/>
        <color rgb="FFFF0000"/>
        <rFont val="Arial"/>
        <family val="2"/>
      </rPr>
      <t>(Deverá ser demonstrada a memória de cálculo)</t>
    </r>
  </si>
  <si>
    <r>
      <t>Multa do FGTS  sobre o aviso prévio trabalhado</t>
    </r>
    <r>
      <rPr>
        <sz val="10"/>
        <color rgb="FFFF0000"/>
        <rFont val="Arial"/>
        <family val="2"/>
      </rPr>
      <t xml:space="preserve"> </t>
    </r>
  </si>
  <si>
    <t>Multa do FGTS sobre o Aviso Prévio Indenizado</t>
  </si>
  <si>
    <r>
      <t xml:space="preserve">Nota: </t>
    </r>
    <r>
      <rPr>
        <sz val="10"/>
        <color rgb="FFFF0000"/>
        <rFont val="Arial"/>
        <family val="2"/>
      </rPr>
      <t>As Descrições do Item no Módulo são exemplificativas e deverão ser cotadas em conformidade com Edital e a Aba Uniforme e EPI desta Planilha</t>
    </r>
  </si>
  <si>
    <r>
      <t xml:space="preserve">Tributos Municipais (Especificar) </t>
    </r>
    <r>
      <rPr>
        <sz val="10"/>
        <color rgb="FFFF0000"/>
        <rFont val="Arial"/>
        <family val="2"/>
      </rPr>
      <t>(Incidência sobre o valor total do serviço no mês)</t>
    </r>
    <r>
      <rPr>
        <sz val="10"/>
        <color indexed="8"/>
        <rFont val="Arial"/>
        <family val="2"/>
      </rPr>
      <t xml:space="preserve"> </t>
    </r>
  </si>
  <si>
    <t>AS DESCRIÇÕES DOS ITENS NOS MÓDULOS ABAIXO SÃO EXEMPLIFICATIVAS E DEVERÃO SER COTADAS EM CONFORMIDADE COM EDITAL. Todos os percentuais apresentados nos módulos a seguir devem vir com apenas duas casas decimais.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</si>
</sst>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\-??_);_(@_)"/>
    <numFmt numFmtId="166" formatCode="#,##0_ ;[Red]\-#,##0\ "/>
    <numFmt numFmtId="167" formatCode="_(&quot;R$ &quot;* #,##0.00_);_(&quot;R$ &quot;* \(#,##0.00\);_(&quot;R$ &quot;* &quot;-&quot;??_);_(@_)"/>
    <numFmt numFmtId="168" formatCode="&quot;R$&quot;\ #,##0.00"/>
    <numFmt numFmtId="169" formatCode="0.000%"/>
    <numFmt numFmtId="170" formatCode="_-[$R$-416]* #,##0.00_-;\-[$R$-416]* #,##0.00_-;_-[$R$-416]* &quot;-&quot;??_-;_-@_-"/>
    <numFmt numFmtId="171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  <charset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</font>
    <font>
      <i/>
      <sz val="9"/>
      <name val="Arial"/>
      <family val="2"/>
    </font>
    <font>
      <b/>
      <sz val="10"/>
      <color indexed="8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6" fillId="0" borderId="0"/>
    <xf numFmtId="9" fontId="6" fillId="0" borderId="0"/>
    <xf numFmtId="0" fontId="16" fillId="0" borderId="0" applyFont="0" applyFill="0" applyBorder="0" applyAlignment="0" applyProtection="0"/>
    <xf numFmtId="0" fontId="2" fillId="0" borderId="0"/>
    <xf numFmtId="0" fontId="23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96">
    <xf numFmtId="0" fontId="0" fillId="0" borderId="0" xfId="0"/>
    <xf numFmtId="0" fontId="2" fillId="0" borderId="0" xfId="0" applyFont="1" applyAlignment="1">
      <alignment vertical="center"/>
    </xf>
    <xf numFmtId="165" fontId="4" fillId="2" borderId="14" xfId="1" applyNumberFormat="1" applyFont="1" applyFill="1" applyBorder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0" fontId="4" fillId="2" borderId="23" xfId="2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0" fontId="4" fillId="0" borderId="23" xfId="2" applyNumberFormat="1" applyFont="1" applyBorder="1" applyAlignment="1">
      <alignment horizontal="center"/>
    </xf>
    <xf numFmtId="10" fontId="4" fillId="2" borderId="23" xfId="2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165" fontId="4" fillId="2" borderId="14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167" fontId="12" fillId="0" borderId="0" xfId="3" applyNumberFormat="1" applyFont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0" fontId="2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vertical="center"/>
    </xf>
    <xf numFmtId="168" fontId="2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 horizontal="center" vertical="center"/>
    </xf>
    <xf numFmtId="168" fontId="0" fillId="0" borderId="23" xfId="0" applyNumberFormat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1" fillId="2" borderId="26" xfId="0" applyFont="1" applyFill="1" applyBorder="1" applyAlignment="1">
      <alignment horizontal="center" vertical="center" wrapText="1"/>
    </xf>
    <xf numFmtId="0" fontId="0" fillId="2" borderId="0" xfId="0" applyFill="1"/>
    <xf numFmtId="168" fontId="0" fillId="0" borderId="29" xfId="0" applyNumberFormat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10" fontId="0" fillId="2" borderId="23" xfId="0" applyNumberForma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10" fontId="0" fillId="0" borderId="29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10" fontId="0" fillId="0" borderId="0" xfId="0" applyNumberFormat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17" fillId="8" borderId="23" xfId="0" applyFont="1" applyFill="1" applyBorder="1" applyAlignment="1">
      <alignment horizontal="center" vertical="center"/>
    </xf>
    <xf numFmtId="169" fontId="0" fillId="2" borderId="23" xfId="0" applyNumberFormat="1" applyFill="1" applyBorder="1" applyAlignment="1">
      <alignment horizontal="center" vertical="center"/>
    </xf>
    <xf numFmtId="169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7" fillId="0" borderId="0" xfId="0" applyFont="1"/>
    <xf numFmtId="10" fontId="0" fillId="2" borderId="23" xfId="0" applyNumberFormat="1" applyFill="1" applyBorder="1" applyAlignment="1">
      <alignment horizontal="center"/>
    </xf>
    <xf numFmtId="10" fontId="0" fillId="2" borderId="29" xfId="0" applyNumberFormat="1" applyFill="1" applyBorder="1" applyAlignment="1">
      <alignment horizontal="center"/>
    </xf>
    <xf numFmtId="10" fontId="0" fillId="2" borderId="29" xfId="0" applyNumberForma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168" fontId="0" fillId="2" borderId="14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8" fontId="0" fillId="0" borderId="29" xfId="0" applyNumberFormat="1" applyBorder="1" applyAlignment="1">
      <alignment horizontal="center"/>
    </xf>
    <xf numFmtId="168" fontId="0" fillId="2" borderId="35" xfId="0" applyNumberFormat="1" applyFill="1" applyBorder="1" applyAlignment="1">
      <alignment horizontal="center" vertical="center"/>
    </xf>
    <xf numFmtId="168" fontId="0" fillId="2" borderId="14" xfId="0" applyNumberFormat="1" applyFill="1" applyBorder="1" applyAlignment="1">
      <alignment horizontal="center"/>
    </xf>
    <xf numFmtId="168" fontId="0" fillId="2" borderId="35" xfId="0" applyNumberFormat="1" applyFill="1" applyBorder="1" applyAlignment="1">
      <alignment horizontal="center"/>
    </xf>
    <xf numFmtId="0" fontId="17" fillId="9" borderId="23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left" vertical="center" wrapText="1"/>
    </xf>
    <xf numFmtId="10" fontId="0" fillId="2" borderId="37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7" fillId="14" borderId="27" xfId="0" applyFont="1" applyFill="1" applyBorder="1" applyAlignment="1">
      <alignment horizontal="center" vertical="center"/>
    </xf>
    <xf numFmtId="0" fontId="17" fillId="14" borderId="23" xfId="0" applyFont="1" applyFill="1" applyBorder="1" applyAlignment="1">
      <alignment horizontal="center" vertical="center"/>
    </xf>
    <xf numFmtId="0" fontId="17" fillId="17" borderId="27" xfId="0" applyFont="1" applyFill="1" applyBorder="1" applyAlignment="1">
      <alignment horizontal="center" vertical="center"/>
    </xf>
    <xf numFmtId="0" fontId="17" fillId="17" borderId="23" xfId="0" applyFont="1" applyFill="1" applyBorder="1" applyAlignment="1">
      <alignment horizontal="center" vertical="center"/>
    </xf>
    <xf numFmtId="0" fontId="29" fillId="2" borderId="23" xfId="5" applyFont="1" applyFill="1" applyBorder="1" applyAlignment="1">
      <alignment horizontal="center" vertical="center" wrapText="1"/>
    </xf>
    <xf numFmtId="1" fontId="29" fillId="2" borderId="23" xfId="5" applyNumberFormat="1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166" fontId="30" fillId="2" borderId="23" xfId="0" applyNumberFormat="1" applyFont="1" applyFill="1" applyBorder="1" applyAlignment="1">
      <alignment horizontal="center" vertical="center" wrapText="1"/>
    </xf>
    <xf numFmtId="44" fontId="29" fillId="2" borderId="23" xfId="6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29" fillId="2" borderId="14" xfId="6" applyFont="1" applyFill="1" applyBorder="1" applyAlignment="1">
      <alignment horizontal="center" vertical="center" wrapText="1"/>
    </xf>
    <xf numFmtId="44" fontId="29" fillId="2" borderId="14" xfId="6" applyFont="1" applyFill="1" applyBorder="1" applyAlignment="1">
      <alignment vertical="center" wrapText="1"/>
    </xf>
    <xf numFmtId="44" fontId="30" fillId="2" borderId="14" xfId="6" applyFont="1" applyFill="1" applyBorder="1" applyAlignment="1">
      <alignment vertical="center" shrinkToFit="1"/>
    </xf>
    <xf numFmtId="44" fontId="31" fillId="10" borderId="35" xfId="6" applyFont="1" applyFill="1" applyBorder="1" applyAlignment="1">
      <alignment vertical="center"/>
    </xf>
    <xf numFmtId="0" fontId="22" fillId="2" borderId="26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167" fontId="20" fillId="5" borderId="12" xfId="0" applyNumberFormat="1" applyFont="1" applyFill="1" applyBorder="1" applyAlignment="1">
      <alignment vertical="center"/>
    </xf>
    <xf numFmtId="9" fontId="4" fillId="0" borderId="23" xfId="0" applyNumberFormat="1" applyFont="1" applyBorder="1" applyAlignment="1">
      <alignment vertical="center"/>
    </xf>
    <xf numFmtId="9" fontId="4" fillId="2" borderId="23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44" fontId="4" fillId="2" borderId="14" xfId="6" applyFont="1" applyFill="1" applyBorder="1"/>
    <xf numFmtId="165" fontId="3" fillId="7" borderId="35" xfId="1" applyNumberFormat="1" applyFont="1" applyFill="1" applyBorder="1"/>
    <xf numFmtId="0" fontId="2" fillId="8" borderId="23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0" fontId="4" fillId="8" borderId="29" xfId="1" applyNumberFormat="1" applyFont="1" applyFill="1" applyBorder="1" applyAlignment="1">
      <alignment horizontal="center"/>
    </xf>
    <xf numFmtId="165" fontId="4" fillId="8" borderId="35" xfId="1" applyNumberFormat="1" applyFont="1" applyFill="1" applyBorder="1"/>
    <xf numFmtId="0" fontId="2" fillId="8" borderId="36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44" fontId="4" fillId="0" borderId="23" xfId="6" applyFont="1" applyBorder="1" applyAlignment="1">
      <alignment vertical="center"/>
    </xf>
    <xf numFmtId="0" fontId="1" fillId="11" borderId="21" xfId="0" applyFont="1" applyFill="1" applyBorder="1" applyAlignment="1">
      <alignment horizontal="center" vertical="center"/>
    </xf>
    <xf numFmtId="165" fontId="4" fillId="11" borderId="35" xfId="1" applyNumberFormat="1" applyFont="1" applyFill="1" applyBorder="1"/>
    <xf numFmtId="0" fontId="1" fillId="12" borderId="20" xfId="0" applyFont="1" applyFill="1" applyBorder="1" applyAlignment="1">
      <alignment horizontal="center" vertical="center"/>
    </xf>
    <xf numFmtId="0" fontId="1" fillId="12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3" fillId="0" borderId="40" xfId="0" applyFont="1" applyBorder="1" applyAlignment="1">
      <alignment horizontal="center" vertical="center"/>
    </xf>
    <xf numFmtId="165" fontId="4" fillId="2" borderId="14" xfId="1" applyNumberFormat="1" applyFont="1" applyFill="1" applyBorder="1" applyAlignment="1">
      <alignment vertical="center"/>
    </xf>
    <xf numFmtId="10" fontId="4" fillId="9" borderId="29" xfId="0" applyNumberFormat="1" applyFont="1" applyFill="1" applyBorder="1" applyAlignment="1">
      <alignment horizontal="center" vertical="center"/>
    </xf>
    <xf numFmtId="165" fontId="4" fillId="9" borderId="35" xfId="1" applyNumberFormat="1" applyFont="1" applyFill="1" applyBorder="1"/>
    <xf numFmtId="10" fontId="2" fillId="2" borderId="23" xfId="2" applyNumberFormat="1" applyFont="1" applyFill="1" applyBorder="1" applyAlignment="1">
      <alignment vertical="center"/>
    </xf>
    <xf numFmtId="0" fontId="1" fillId="13" borderId="30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168" fontId="2" fillId="2" borderId="14" xfId="2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10" fontId="2" fillId="2" borderId="14" xfId="2" applyNumberFormat="1" applyFont="1" applyFill="1" applyBorder="1" applyAlignment="1">
      <alignment vertical="center"/>
    </xf>
    <xf numFmtId="165" fontId="4" fillId="18" borderId="35" xfId="1" applyNumberFormat="1" applyFont="1" applyFill="1" applyBorder="1"/>
    <xf numFmtId="0" fontId="1" fillId="15" borderId="21" xfId="0" applyFont="1" applyFill="1" applyBorder="1" applyAlignment="1">
      <alignment horizontal="center" vertical="center"/>
    </xf>
    <xf numFmtId="165" fontId="4" fillId="10" borderId="35" xfId="1" applyNumberFormat="1" applyFont="1" applyFill="1" applyBorder="1"/>
    <xf numFmtId="0" fontId="1" fillId="16" borderId="30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10" fontId="4" fillId="17" borderId="29" xfId="0" applyNumberFormat="1" applyFont="1" applyFill="1" applyBorder="1" applyAlignment="1">
      <alignment horizontal="center" vertical="center"/>
    </xf>
    <xf numFmtId="165" fontId="4" fillId="17" borderId="35" xfId="1" applyNumberFormat="1" applyFont="1" applyFill="1" applyBorder="1"/>
    <xf numFmtId="0" fontId="1" fillId="2" borderId="21" xfId="0" applyFont="1" applyFill="1" applyBorder="1" applyAlignment="1">
      <alignment horizontal="center" vertical="center"/>
    </xf>
    <xf numFmtId="165" fontId="3" fillId="2" borderId="14" xfId="1" applyNumberFormat="1" applyFont="1" applyFill="1" applyBorder="1"/>
    <xf numFmtId="165" fontId="3" fillId="2" borderId="35" xfId="1" applyNumberFormat="1" applyFont="1" applyFill="1" applyBorder="1"/>
    <xf numFmtId="0" fontId="3" fillId="2" borderId="40" xfId="0" applyFont="1" applyFill="1" applyBorder="1" applyAlignment="1">
      <alignment horizontal="center" vertical="center"/>
    </xf>
    <xf numFmtId="165" fontId="4" fillId="2" borderId="41" xfId="1" applyNumberFormat="1" applyFont="1" applyFill="1" applyBorder="1"/>
    <xf numFmtId="165" fontId="3" fillId="2" borderId="21" xfId="1" applyNumberFormat="1" applyFont="1" applyFill="1" applyBorder="1"/>
    <xf numFmtId="166" fontId="1" fillId="2" borderId="14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34" fillId="0" borderId="16" xfId="1" applyFont="1" applyBorder="1" applyAlignment="1">
      <alignment horizontal="center" vertical="center" wrapText="1"/>
    </xf>
    <xf numFmtId="164" fontId="22" fillId="0" borderId="16" xfId="3" applyNumberFormat="1" applyFont="1" applyBorder="1" applyAlignment="1">
      <alignment horizontal="center" vertical="center" wrapText="1"/>
    </xf>
    <xf numFmtId="167" fontId="34" fillId="0" borderId="16" xfId="3" applyNumberFormat="1" applyFont="1" applyBorder="1" applyAlignment="1">
      <alignment horizontal="center" vertical="center" wrapText="1"/>
    </xf>
    <xf numFmtId="167" fontId="34" fillId="0" borderId="12" xfId="3" applyNumberFormat="1" applyFont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4" fillId="2" borderId="26" xfId="0" applyFont="1" applyFill="1" applyBorder="1" applyAlignment="1">
      <alignment horizontal="left" vertical="center"/>
    </xf>
    <xf numFmtId="170" fontId="26" fillId="4" borderId="16" xfId="6" applyNumberFormat="1" applyFont="1" applyFill="1" applyBorder="1" applyAlignment="1">
      <alignment horizontal="center" vertical="center"/>
    </xf>
    <xf numFmtId="170" fontId="26" fillId="4" borderId="12" xfId="6" applyNumberFormat="1" applyFont="1" applyFill="1" applyBorder="1" applyAlignment="1">
      <alignment horizontal="center" vertical="center"/>
    </xf>
    <xf numFmtId="1" fontId="32" fillId="2" borderId="26" xfId="0" applyNumberFormat="1" applyFont="1" applyFill="1" applyBorder="1" applyAlignment="1">
      <alignment horizontal="center" vertical="center" wrapText="1"/>
    </xf>
    <xf numFmtId="164" fontId="25" fillId="2" borderId="26" xfId="6" applyNumberFormat="1" applyFont="1" applyFill="1" applyBorder="1" applyAlignment="1">
      <alignment horizontal="center" vertical="center" wrapText="1"/>
    </xf>
    <xf numFmtId="164" fontId="25" fillId="2" borderId="13" xfId="6" applyNumberFormat="1" applyFont="1" applyFill="1" applyBorder="1" applyAlignment="1">
      <alignment horizontal="center" vertical="center" wrapText="1"/>
    </xf>
    <xf numFmtId="164" fontId="25" fillId="2" borderId="23" xfId="6" applyNumberFormat="1" applyFont="1" applyFill="1" applyBorder="1" applyAlignment="1">
      <alignment horizontal="center" vertical="center" wrapText="1"/>
    </xf>
    <xf numFmtId="44" fontId="25" fillId="0" borderId="0" xfId="6" applyFont="1"/>
    <xf numFmtId="170" fontId="26" fillId="19" borderId="16" xfId="6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170" fontId="26" fillId="20" borderId="16" xfId="6" applyNumberFormat="1" applyFont="1" applyFill="1" applyBorder="1" applyAlignment="1">
      <alignment horizontal="center" vertical="center"/>
    </xf>
    <xf numFmtId="170" fontId="26" fillId="20" borderId="12" xfId="6" applyNumberFormat="1" applyFont="1" applyFill="1" applyBorder="1" applyAlignment="1">
      <alignment horizontal="center" vertical="center"/>
    </xf>
    <xf numFmtId="167" fontId="13" fillId="20" borderId="12" xfId="3" applyNumberFormat="1" applyFont="1" applyFill="1" applyBorder="1" applyAlignment="1">
      <alignment vertical="center"/>
    </xf>
    <xf numFmtId="44" fontId="18" fillId="15" borderId="30" xfId="6" applyFont="1" applyFill="1" applyBorder="1" applyAlignment="1">
      <alignment horizontal="center" vertical="center"/>
    </xf>
    <xf numFmtId="44" fontId="18" fillId="15" borderId="21" xfId="6" applyFont="1" applyFill="1" applyBorder="1" applyAlignment="1">
      <alignment horizontal="center" vertical="center"/>
    </xf>
    <xf numFmtId="44" fontId="17" fillId="15" borderId="29" xfId="6" applyFont="1" applyFill="1" applyBorder="1" applyAlignment="1">
      <alignment horizontal="center" vertical="center"/>
    </xf>
    <xf numFmtId="44" fontId="17" fillId="15" borderId="35" xfId="6" applyFont="1" applyFill="1" applyBorder="1" applyAlignment="1">
      <alignment horizontal="center" vertical="center"/>
    </xf>
    <xf numFmtId="10" fontId="2" fillId="2" borderId="26" xfId="2" applyNumberFormat="1" applyFont="1" applyFill="1" applyBorder="1" applyAlignment="1">
      <alignment vertical="center"/>
    </xf>
    <xf numFmtId="44" fontId="0" fillId="0" borderId="0" xfId="0" applyNumberFormat="1"/>
    <xf numFmtId="0" fontId="36" fillId="2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2" borderId="27" xfId="5" applyFont="1" applyFill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167" fontId="34" fillId="0" borderId="0" xfId="3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22" fillId="2" borderId="24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10" fontId="0" fillId="2" borderId="23" xfId="0" quotePrefix="1" applyNumberFormat="1" applyFill="1" applyBorder="1" applyAlignment="1">
      <alignment horizontal="center" vertical="center"/>
    </xf>
    <xf numFmtId="0" fontId="14" fillId="4" borderId="9" xfId="1" applyFont="1" applyFill="1" applyBorder="1" applyAlignment="1">
      <alignment horizontal="center" vertical="center"/>
    </xf>
    <xf numFmtId="0" fontId="14" fillId="4" borderId="10" xfId="1" applyFont="1" applyFill="1" applyBorder="1" applyAlignment="1">
      <alignment horizontal="center" vertical="center"/>
    </xf>
    <xf numFmtId="0" fontId="14" fillId="4" borderId="11" xfId="1" applyFont="1" applyFill="1" applyBorder="1" applyAlignment="1">
      <alignment horizontal="center" vertical="center"/>
    </xf>
    <xf numFmtId="167" fontId="19" fillId="5" borderId="9" xfId="3" applyNumberFormat="1" applyFont="1" applyFill="1" applyBorder="1" applyAlignment="1">
      <alignment horizontal="right" vertical="center"/>
    </xf>
    <xf numFmtId="167" fontId="19" fillId="5" borderId="10" xfId="3" applyNumberFormat="1" applyFont="1" applyFill="1" applyBorder="1" applyAlignment="1">
      <alignment horizontal="right" vertical="center"/>
    </xf>
    <xf numFmtId="0" fontId="26" fillId="4" borderId="9" xfId="0" applyFont="1" applyFill="1" applyBorder="1" applyAlignment="1">
      <alignment horizontal="right" vertical="center"/>
    </xf>
    <xf numFmtId="0" fontId="26" fillId="4" borderId="10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right" vertical="center"/>
    </xf>
    <xf numFmtId="0" fontId="13" fillId="20" borderId="9" xfId="0" applyFont="1" applyFill="1" applyBorder="1" applyAlignment="1">
      <alignment horizontal="right" vertical="center"/>
    </xf>
    <xf numFmtId="0" fontId="13" fillId="20" borderId="10" xfId="0" applyFont="1" applyFill="1" applyBorder="1" applyAlignment="1">
      <alignment horizontal="right" vertical="center"/>
    </xf>
    <xf numFmtId="0" fontId="26" fillId="20" borderId="9" xfId="0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right" vertical="center"/>
    </xf>
    <xf numFmtId="0" fontId="26" fillId="20" borderId="15" xfId="0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8" fillId="5" borderId="36" xfId="0" applyFont="1" applyFill="1" applyBorder="1" applyAlignment="1">
      <alignment horizontal="left" vertical="center"/>
    </xf>
    <xf numFmtId="0" fontId="18" fillId="5" borderId="30" xfId="0" applyFont="1" applyFill="1" applyBorder="1" applyAlignment="1">
      <alignment horizontal="left" vertical="center"/>
    </xf>
    <xf numFmtId="0" fontId="18" fillId="5" borderId="21" xfId="0" applyFont="1" applyFill="1" applyBorder="1" applyAlignment="1">
      <alignment horizontal="left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/>
    </xf>
    <xf numFmtId="0" fontId="18" fillId="8" borderId="27" xfId="0" applyFont="1" applyFill="1" applyBorder="1" applyAlignment="1">
      <alignment horizontal="left" vertical="center"/>
    </xf>
    <xf numFmtId="0" fontId="18" fillId="8" borderId="23" xfId="0" applyFont="1" applyFill="1" applyBorder="1" applyAlignment="1">
      <alignment horizontal="left" vertical="center"/>
    </xf>
    <xf numFmtId="0" fontId="18" fillId="8" borderId="14" xfId="0" applyFont="1" applyFill="1" applyBorder="1" applyAlignment="1">
      <alignment horizontal="left" vertical="center"/>
    </xf>
    <xf numFmtId="0" fontId="17" fillId="8" borderId="23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8" fillId="8" borderId="36" xfId="0" applyFont="1" applyFill="1" applyBorder="1" applyAlignment="1">
      <alignment horizontal="left" vertical="center"/>
    </xf>
    <xf numFmtId="0" fontId="18" fillId="8" borderId="30" xfId="0" applyFont="1" applyFill="1" applyBorder="1" applyAlignment="1">
      <alignment horizontal="left" vertical="center"/>
    </xf>
    <xf numFmtId="0" fontId="18" fillId="8" borderId="21" xfId="0" applyFont="1" applyFill="1" applyBorder="1" applyAlignment="1">
      <alignment horizontal="left" vertical="center"/>
    </xf>
    <xf numFmtId="49" fontId="17" fillId="2" borderId="29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18" fillId="12" borderId="36" xfId="0" applyFont="1" applyFill="1" applyBorder="1" applyAlignment="1">
      <alignment horizontal="left" vertical="center"/>
    </xf>
    <xf numFmtId="0" fontId="18" fillId="12" borderId="30" xfId="0" applyFont="1" applyFill="1" applyBorder="1" applyAlignment="1">
      <alignment horizontal="left" vertical="center"/>
    </xf>
    <xf numFmtId="0" fontId="18" fillId="12" borderId="21" xfId="0" applyFont="1" applyFill="1" applyBorder="1" applyAlignment="1">
      <alignment horizontal="left" vertical="center"/>
    </xf>
    <xf numFmtId="0" fontId="17" fillId="9" borderId="2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left"/>
    </xf>
    <xf numFmtId="0" fontId="18" fillId="8" borderId="30" xfId="0" applyFont="1" applyFill="1" applyBorder="1" applyAlignment="1">
      <alignment horizontal="left"/>
    </xf>
    <xf numFmtId="0" fontId="18" fillId="8" borderId="21" xfId="0" applyFon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7" fillId="8" borderId="30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49" fontId="17" fillId="2" borderId="23" xfId="0" applyNumberFormat="1" applyFont="1" applyFill="1" applyBorder="1" applyAlignment="1">
      <alignment horizontal="center"/>
    </xf>
    <xf numFmtId="49" fontId="17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8" fillId="11" borderId="36" xfId="0" applyFont="1" applyFill="1" applyBorder="1" applyAlignment="1">
      <alignment horizontal="left" vertical="center"/>
    </xf>
    <xf numFmtId="0" fontId="18" fillId="11" borderId="30" xfId="0" applyFont="1" applyFill="1" applyBorder="1" applyAlignment="1">
      <alignment horizontal="left" vertical="center"/>
    </xf>
    <xf numFmtId="0" fontId="18" fillId="11" borderId="21" xfId="0" applyFont="1" applyFill="1" applyBorder="1" applyAlignment="1">
      <alignment horizontal="left" vertical="center"/>
    </xf>
    <xf numFmtId="0" fontId="18" fillId="13" borderId="36" xfId="0" applyFont="1" applyFill="1" applyBorder="1" applyAlignment="1">
      <alignment horizontal="left" vertical="center"/>
    </xf>
    <xf numFmtId="0" fontId="18" fillId="13" borderId="30" xfId="0" applyFont="1" applyFill="1" applyBorder="1" applyAlignment="1">
      <alignment horizontal="left" vertical="center"/>
    </xf>
    <xf numFmtId="0" fontId="18" fillId="13" borderId="21" xfId="0" applyFont="1" applyFill="1" applyBorder="1" applyAlignment="1">
      <alignment horizontal="left" vertical="center"/>
    </xf>
    <xf numFmtId="0" fontId="17" fillId="14" borderId="23" xfId="0" applyFont="1" applyFill="1" applyBorder="1" applyAlignment="1">
      <alignment horizontal="center" vertical="center"/>
    </xf>
    <xf numFmtId="0" fontId="17" fillId="14" borderId="14" xfId="0" applyFont="1" applyFill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 wrapText="1"/>
    </xf>
    <xf numFmtId="49" fontId="17" fillId="2" borderId="37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18" fillId="16" borderId="36" xfId="0" applyFont="1" applyFill="1" applyBorder="1" applyAlignment="1">
      <alignment horizontal="left" vertical="center"/>
    </xf>
    <xf numFmtId="0" fontId="18" fillId="16" borderId="30" xfId="0" applyFont="1" applyFill="1" applyBorder="1" applyAlignment="1">
      <alignment horizontal="left" vertical="center"/>
    </xf>
    <xf numFmtId="0" fontId="18" fillId="16" borderId="21" xfId="0" applyFont="1" applyFill="1" applyBorder="1" applyAlignment="1">
      <alignment horizontal="left" vertical="center"/>
    </xf>
    <xf numFmtId="0" fontId="17" fillId="17" borderId="23" xfId="0" applyFont="1" applyFill="1" applyBorder="1" applyAlignment="1">
      <alignment horizontal="center" vertical="center"/>
    </xf>
    <xf numFmtId="0" fontId="17" fillId="17" borderId="14" xfId="0" applyFont="1" applyFill="1" applyBorder="1" applyAlignment="1">
      <alignment horizontal="center" vertical="center"/>
    </xf>
    <xf numFmtId="0" fontId="26" fillId="10" borderId="44" xfId="0" applyFont="1" applyFill="1" applyBorder="1" applyAlignment="1">
      <alignment horizontal="center" vertical="center"/>
    </xf>
    <xf numFmtId="0" fontId="26" fillId="10" borderId="45" xfId="0" applyFont="1" applyFill="1" applyBorder="1" applyAlignment="1">
      <alignment horizontal="center" vertical="center"/>
    </xf>
    <xf numFmtId="0" fontId="26" fillId="10" borderId="46" xfId="0" applyFont="1" applyFill="1" applyBorder="1" applyAlignment="1">
      <alignment horizontal="center" vertical="center"/>
    </xf>
    <xf numFmtId="0" fontId="26" fillId="15" borderId="17" xfId="0" applyFont="1" applyFill="1" applyBorder="1" applyAlignment="1">
      <alignment horizontal="center" vertical="center"/>
    </xf>
    <xf numFmtId="0" fontId="26" fillId="15" borderId="25" xfId="0" applyFont="1" applyFill="1" applyBorder="1" applyAlignment="1">
      <alignment horizontal="center" vertical="center"/>
    </xf>
    <xf numFmtId="0" fontId="26" fillId="15" borderId="31" xfId="0" applyFont="1" applyFill="1" applyBorder="1" applyAlignment="1">
      <alignment horizontal="center" vertical="center"/>
    </xf>
    <xf numFmtId="44" fontId="26" fillId="10" borderId="48" xfId="6" applyFont="1" applyFill="1" applyBorder="1" applyAlignment="1">
      <alignment horizontal="right" vertical="center"/>
    </xf>
    <xf numFmtId="44" fontId="26" fillId="10" borderId="47" xfId="6" applyFont="1" applyFill="1" applyBorder="1" applyAlignment="1">
      <alignment horizontal="right" vertical="center"/>
    </xf>
    <xf numFmtId="0" fontId="35" fillId="15" borderId="1" xfId="0" applyFont="1" applyFill="1" applyBorder="1" applyAlignment="1">
      <alignment horizontal="right" vertical="center"/>
    </xf>
    <xf numFmtId="0" fontId="35" fillId="15" borderId="2" xfId="0" applyFont="1" applyFill="1" applyBorder="1" applyAlignment="1">
      <alignment horizontal="right" vertical="center"/>
    </xf>
    <xf numFmtId="0" fontId="35" fillId="15" borderId="6" xfId="0" applyFont="1" applyFill="1" applyBorder="1" applyAlignment="1">
      <alignment horizontal="right" vertical="center"/>
    </xf>
    <xf numFmtId="0" fontId="35" fillId="15" borderId="7" xfId="0" applyFont="1" applyFill="1" applyBorder="1" applyAlignment="1">
      <alignment horizontal="right" vertical="center"/>
    </xf>
    <xf numFmtId="1" fontId="30" fillId="2" borderId="27" xfId="5" applyNumberFormat="1" applyFont="1" applyFill="1" applyBorder="1" applyAlignment="1">
      <alignment horizontal="right" vertical="center" shrinkToFit="1"/>
    </xf>
    <xf numFmtId="1" fontId="30" fillId="2" borderId="23" xfId="5" applyNumberFormat="1" applyFont="1" applyFill="1" applyBorder="1" applyAlignment="1">
      <alignment horizontal="right" vertical="center" shrinkToFit="1"/>
    </xf>
    <xf numFmtId="0" fontId="31" fillId="10" borderId="28" xfId="5" applyFont="1" applyFill="1" applyBorder="1" applyAlignment="1">
      <alignment horizontal="right" vertical="top"/>
    </xf>
    <xf numFmtId="0" fontId="31" fillId="10" borderId="29" xfId="5" applyFont="1" applyFill="1" applyBorder="1" applyAlignment="1">
      <alignment horizontal="right" vertical="top"/>
    </xf>
    <xf numFmtId="0" fontId="25" fillId="10" borderId="42" xfId="0" applyFont="1" applyFill="1" applyBorder="1" applyAlignment="1">
      <alignment horizontal="right" vertical="center"/>
    </xf>
    <xf numFmtId="0" fontId="25" fillId="10" borderId="5" xfId="0" applyFont="1" applyFill="1" applyBorder="1" applyAlignment="1">
      <alignment horizontal="right" vertical="center"/>
    </xf>
    <xf numFmtId="171" fontId="26" fillId="10" borderId="4" xfId="7" applyNumberFormat="1" applyFont="1" applyFill="1" applyBorder="1" applyAlignment="1">
      <alignment horizontal="center"/>
    </xf>
    <xf numFmtId="171" fontId="26" fillId="10" borderId="43" xfId="7" applyNumberFormat="1" applyFont="1" applyFill="1" applyBorder="1" applyAlignment="1">
      <alignment horizontal="center"/>
    </xf>
    <xf numFmtId="44" fontId="26" fillId="10" borderId="4" xfId="6" applyFont="1" applyFill="1" applyBorder="1" applyAlignment="1">
      <alignment horizontal="right" vertical="center"/>
    </xf>
    <xf numFmtId="44" fontId="26" fillId="10" borderId="43" xfId="6" applyFont="1" applyFill="1" applyBorder="1" applyAlignment="1">
      <alignment horizontal="right" vertical="center"/>
    </xf>
    <xf numFmtId="1" fontId="30" fillId="2" borderId="42" xfId="5" applyNumberFormat="1" applyFont="1" applyFill="1" applyBorder="1" applyAlignment="1">
      <alignment horizontal="right" vertical="center" shrinkToFit="1"/>
    </xf>
    <xf numFmtId="1" fontId="30" fillId="2" borderId="5" xfId="5" applyNumberFormat="1" applyFont="1" applyFill="1" applyBorder="1" applyAlignment="1">
      <alignment horizontal="right" vertical="center" shrinkToFit="1"/>
    </xf>
    <xf numFmtId="1" fontId="30" fillId="2" borderId="22" xfId="5" applyNumberFormat="1" applyFont="1" applyFill="1" applyBorder="1" applyAlignment="1">
      <alignment horizontal="right" vertical="center" shrinkToFit="1"/>
    </xf>
    <xf numFmtId="0" fontId="31" fillId="10" borderId="38" xfId="5" applyFont="1" applyFill="1" applyBorder="1" applyAlignment="1">
      <alignment horizontal="right" vertical="top"/>
    </xf>
    <xf numFmtId="0" fontId="31" fillId="10" borderId="33" xfId="5" applyFont="1" applyFill="1" applyBorder="1" applyAlignment="1">
      <alignment horizontal="right" vertical="top"/>
    </xf>
    <xf numFmtId="0" fontId="31" fillId="10" borderId="34" xfId="5" applyFont="1" applyFill="1" applyBorder="1" applyAlignment="1">
      <alignment horizontal="right" vertical="top"/>
    </xf>
    <xf numFmtId="0" fontId="25" fillId="10" borderId="22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8" xfId="0" applyFont="1" applyFill="1" applyBorder="1" applyAlignment="1">
      <alignment horizontal="right" vertical="center"/>
    </xf>
    <xf numFmtId="0" fontId="1" fillId="2" borderId="29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2" fillId="17" borderId="38" xfId="0" applyFont="1" applyFill="1" applyBorder="1" applyAlignment="1">
      <alignment horizontal="right" vertical="center"/>
    </xf>
    <xf numFmtId="0" fontId="2" fillId="17" borderId="33" xfId="0" applyFont="1" applyFill="1" applyBorder="1" applyAlignment="1">
      <alignment horizontal="right" vertical="center"/>
    </xf>
    <xf numFmtId="0" fontId="2" fillId="17" borderId="34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2" fillId="11" borderId="38" xfId="0" applyFont="1" applyFill="1" applyBorder="1" applyAlignment="1">
      <alignment horizontal="right" vertical="center"/>
    </xf>
    <xf numFmtId="0" fontId="2" fillId="11" borderId="33" xfId="0" applyFont="1" applyFill="1" applyBorder="1" applyAlignment="1">
      <alignment horizontal="right" vertical="center"/>
    </xf>
    <xf numFmtId="0" fontId="2" fillId="11" borderId="34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2" fillId="8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" fillId="8" borderId="30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11" borderId="3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right" vertical="center"/>
    </xf>
    <xf numFmtId="0" fontId="2" fillId="8" borderId="33" xfId="0" applyFont="1" applyFill="1" applyBorder="1" applyAlignment="1">
      <alignment horizontal="right" vertical="center"/>
    </xf>
    <xf numFmtId="0" fontId="2" fillId="8" borderId="34" xfId="0" applyFont="1" applyFill="1" applyBorder="1" applyAlignment="1">
      <alignment horizontal="right" vertical="center"/>
    </xf>
    <xf numFmtId="0" fontId="1" fillId="7" borderId="38" xfId="0" applyFont="1" applyFill="1" applyBorder="1" applyAlignment="1">
      <alignment horizontal="right" vertical="center"/>
    </xf>
    <xf numFmtId="0" fontId="1" fillId="7" borderId="33" xfId="0" applyFont="1" applyFill="1" applyBorder="1" applyAlignment="1">
      <alignment horizontal="right" vertical="center"/>
    </xf>
    <xf numFmtId="0" fontId="1" fillId="7" borderId="3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2" borderId="36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18" borderId="28" xfId="0" applyFont="1" applyFill="1" applyBorder="1" applyAlignment="1">
      <alignment horizontal="right" vertical="center"/>
    </xf>
    <xf numFmtId="0" fontId="2" fillId="18" borderId="29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1" fillId="15" borderId="36" xfId="0" applyFont="1" applyFill="1" applyBorder="1" applyAlignment="1">
      <alignment horizontal="left" vertical="center" wrapText="1"/>
    </xf>
    <xf numFmtId="0" fontId="1" fillId="15" borderId="30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1" fillId="13" borderId="36" xfId="0" applyFont="1" applyFill="1" applyBorder="1" applyAlignment="1">
      <alignment vertical="center" wrapText="1"/>
    </xf>
    <xf numFmtId="0" fontId="1" fillId="13" borderId="3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9" borderId="38" xfId="0" applyFont="1" applyFill="1" applyBorder="1" applyAlignment="1">
      <alignment horizontal="right" vertical="center"/>
    </xf>
    <xf numFmtId="0" fontId="2" fillId="9" borderId="33" xfId="0" applyFont="1" applyFill="1" applyBorder="1" applyAlignment="1">
      <alignment horizontal="right" vertical="center"/>
    </xf>
    <xf numFmtId="0" fontId="2" fillId="9" borderId="34" xfId="0" applyFont="1" applyFill="1" applyBorder="1" applyAlignment="1">
      <alignment horizontal="right" vertical="center"/>
    </xf>
    <xf numFmtId="0" fontId="1" fillId="16" borderId="36" xfId="0" applyFont="1" applyFill="1" applyBorder="1" applyAlignment="1">
      <alignment horizontal="left" vertical="center" wrapText="1"/>
    </xf>
    <xf numFmtId="0" fontId="1" fillId="16" borderId="30" xfId="0" applyFont="1" applyFill="1" applyBorder="1" applyAlignment="1">
      <alignment horizontal="left" vertical="center" wrapText="1"/>
    </xf>
    <xf numFmtId="0" fontId="2" fillId="8" borderId="28" xfId="0" applyFont="1" applyFill="1" applyBorder="1" applyAlignment="1">
      <alignment horizontal="right" vertical="center"/>
    </xf>
    <xf numFmtId="0" fontId="2" fillId="8" borderId="29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1" fillId="11" borderId="36" xfId="0" applyFont="1" applyFill="1" applyBorder="1" applyAlignment="1">
      <alignment horizontal="left" vertical="center" wrapText="1"/>
    </xf>
    <xf numFmtId="0" fontId="1" fillId="11" borderId="30" xfId="0" applyFont="1" applyFill="1" applyBorder="1" applyAlignment="1">
      <alignment horizontal="left" vertical="center" wrapText="1"/>
    </xf>
    <xf numFmtId="0" fontId="2" fillId="10" borderId="38" xfId="0" applyFont="1" applyFill="1" applyBorder="1" applyAlignment="1">
      <alignment horizontal="right" vertical="center"/>
    </xf>
    <xf numFmtId="0" fontId="2" fillId="10" borderId="33" xfId="0" applyFont="1" applyFill="1" applyBorder="1" applyAlignment="1">
      <alignment horizontal="right" vertical="center"/>
    </xf>
    <xf numFmtId="0" fontId="2" fillId="10" borderId="34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8" fontId="2" fillId="2" borderId="23" xfId="0" applyNumberFormat="1" applyFont="1" applyFill="1" applyBorder="1" applyAlignment="1">
      <alignment horizontal="center" vertical="center"/>
    </xf>
    <xf numFmtId="168" fontId="2" fillId="2" borderId="14" xfId="0" applyNumberFormat="1" applyFont="1" applyFill="1" applyBorder="1" applyAlignment="1">
      <alignment horizontal="center" vertical="center"/>
    </xf>
    <xf numFmtId="40" fontId="2" fillId="0" borderId="23" xfId="0" applyNumberFormat="1" applyFont="1" applyBorder="1" applyAlignment="1">
      <alignment vertical="center"/>
    </xf>
    <xf numFmtId="40" fontId="2" fillId="0" borderId="14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4" fontId="2" fillId="2" borderId="37" xfId="0" applyNumberFormat="1" applyFont="1" applyFill="1" applyBorder="1" applyAlignment="1">
      <alignment horizontal="center" vertical="center"/>
    </xf>
    <xf numFmtId="14" fontId="2" fillId="2" borderId="4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8">
    <cellStyle name="Moeda" xfId="6" builtinId="4"/>
    <cellStyle name="Moeda 2" xfId="3" xr:uid="{00000000-0005-0000-0000-000001000000}"/>
    <cellStyle name="Normal" xfId="0" builtinId="0"/>
    <cellStyle name="Normal 11" xfId="5" xr:uid="{00000000-0005-0000-0000-000003000000}"/>
    <cellStyle name="Normal 2" xfId="1" xr:uid="{00000000-0005-0000-0000-000004000000}"/>
    <cellStyle name="Normal 2 2 2" xfId="4" xr:uid="{00000000-0005-0000-0000-000005000000}"/>
    <cellStyle name="Porcentagem 2" xfId="2" xr:uid="{00000000-0005-0000-0000-000006000000}"/>
    <cellStyle name="Vírgula" xfId="7" builtinId="3"/>
  </cellStyles>
  <dxfs count="0"/>
  <tableStyles count="0" defaultTableStyle="TableStyleMedium2" defaultPivotStyle="PivotStyleLight16"/>
  <colors>
    <mruColors>
      <color rgb="FFCCCCFF"/>
      <color rgb="FF9999FF"/>
      <color rgb="FF9933FF"/>
      <color rgb="FF8A5A7D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1752331</xdr:colOff>
      <xdr:row>0</xdr:row>
      <xdr:rowOff>904777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E668B3C-EDC2-4F9F-A529-9B8D611D9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23825"/>
          <a:ext cx="2152381" cy="7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228600</xdr:rowOff>
    </xdr:from>
    <xdr:to>
      <xdr:col>1</xdr:col>
      <xdr:colOff>2276206</xdr:colOff>
      <xdr:row>0</xdr:row>
      <xdr:rowOff>1009552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5B787A2-FA51-4281-9F9F-E45840ACC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28600"/>
          <a:ext cx="2152381" cy="7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263236</xdr:rowOff>
    </xdr:from>
    <xdr:to>
      <xdr:col>1</xdr:col>
      <xdr:colOff>1761856</xdr:colOff>
      <xdr:row>1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5BEB138-21C1-4218-BCD6-4DFAD227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3236"/>
          <a:ext cx="1761856" cy="708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102577</xdr:rowOff>
    </xdr:from>
    <xdr:to>
      <xdr:col>1</xdr:col>
      <xdr:colOff>1793362</xdr:colOff>
      <xdr:row>0</xdr:row>
      <xdr:rowOff>883529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4B45F8E-83CE-4F1E-AB59-DDF214D1C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9" y="102577"/>
          <a:ext cx="2152381" cy="7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102577</xdr:rowOff>
    </xdr:from>
    <xdr:to>
      <xdr:col>1</xdr:col>
      <xdr:colOff>1793362</xdr:colOff>
      <xdr:row>0</xdr:row>
      <xdr:rowOff>883529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2E03F24-3FF2-43E2-ABA5-060A7B368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9" y="102577"/>
          <a:ext cx="2148718" cy="7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102577</xdr:rowOff>
    </xdr:from>
    <xdr:to>
      <xdr:col>1</xdr:col>
      <xdr:colOff>1793362</xdr:colOff>
      <xdr:row>0</xdr:row>
      <xdr:rowOff>883529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4E3FD2-7516-400D-A92C-EA2D0AF68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9" y="102577"/>
          <a:ext cx="2148718" cy="780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102577</xdr:rowOff>
    </xdr:from>
    <xdr:to>
      <xdr:col>1</xdr:col>
      <xdr:colOff>1793362</xdr:colOff>
      <xdr:row>0</xdr:row>
      <xdr:rowOff>883529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CDD980-408C-4FA6-A7E3-20EDA5CD5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9" y="102577"/>
          <a:ext cx="2148718" cy="78095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102577</xdr:rowOff>
    </xdr:from>
    <xdr:to>
      <xdr:col>1</xdr:col>
      <xdr:colOff>1793362</xdr:colOff>
      <xdr:row>0</xdr:row>
      <xdr:rowOff>883529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16F0723-D917-4426-96EB-8135E931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69" y="102577"/>
          <a:ext cx="2148718" cy="7809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showGridLines="0" zoomScale="120" zoomScaleNormal="120" workbookViewId="0">
      <pane xSplit="1" topLeftCell="B1" activePane="topRight" state="frozen"/>
      <selection activeCell="H86" sqref="H86"/>
      <selection pane="topRight" activeCell="F6" sqref="F6"/>
    </sheetView>
  </sheetViews>
  <sheetFormatPr defaultRowHeight="15" x14ac:dyDescent="0.25"/>
  <cols>
    <col min="1" max="1" width="7" bestFit="1" customWidth="1"/>
    <col min="2" max="2" width="36.42578125" style="151" customWidth="1"/>
    <col min="3" max="3" width="10.42578125" customWidth="1"/>
    <col min="4" max="4" width="17.28515625" customWidth="1"/>
    <col min="5" max="5" width="10.5703125" bestFit="1" customWidth="1"/>
    <col min="6" max="6" width="14.85546875" bestFit="1" customWidth="1"/>
    <col min="7" max="9" width="15.140625" customWidth="1"/>
    <col min="10" max="11" width="20" customWidth="1"/>
    <col min="12" max="12" width="13.140625" customWidth="1"/>
  </cols>
  <sheetData>
    <row r="1" spans="1:13" ht="88.5" customHeight="1" x14ac:dyDescent="0.25"/>
    <row r="2" spans="1:13" ht="15.75" thickBot="1" x14ac:dyDescent="0.3"/>
    <row r="3" spans="1:13" ht="27" customHeight="1" thickBot="1" x14ac:dyDescent="0.3">
      <c r="A3" s="183" t="s">
        <v>242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3" ht="15.75" thickBot="1" x14ac:dyDescent="0.3">
      <c r="A4" s="13"/>
      <c r="B4" s="152"/>
      <c r="C4" s="13"/>
      <c r="D4" s="13"/>
      <c r="E4" s="13"/>
      <c r="F4" s="14"/>
      <c r="G4" s="15"/>
      <c r="H4" s="15"/>
      <c r="I4" s="15"/>
      <c r="J4" s="15"/>
      <c r="K4" s="15"/>
    </row>
    <row r="5" spans="1:13" ht="39" thickBot="1" x14ac:dyDescent="0.3">
      <c r="A5" s="143" t="s">
        <v>178</v>
      </c>
      <c r="B5" s="144" t="s">
        <v>72</v>
      </c>
      <c r="C5" s="144" t="s">
        <v>74</v>
      </c>
      <c r="D5" s="144" t="s">
        <v>183</v>
      </c>
      <c r="E5" s="144" t="s">
        <v>253</v>
      </c>
      <c r="F5" s="145" t="s">
        <v>184</v>
      </c>
      <c r="G5" s="146" t="s">
        <v>179</v>
      </c>
      <c r="H5" s="146" t="s">
        <v>180</v>
      </c>
      <c r="I5" s="146" t="s">
        <v>181</v>
      </c>
      <c r="J5" s="146" t="s">
        <v>216</v>
      </c>
      <c r="K5" s="147" t="s">
        <v>182</v>
      </c>
      <c r="M5" s="176" t="s">
        <v>241</v>
      </c>
    </row>
    <row r="6" spans="1:13" ht="18" customHeight="1" x14ac:dyDescent="0.25">
      <c r="A6" s="148">
        <v>1</v>
      </c>
      <c r="B6" s="92" t="s">
        <v>247</v>
      </c>
      <c r="C6" s="20" t="s">
        <v>252</v>
      </c>
      <c r="D6" s="36">
        <v>0</v>
      </c>
      <c r="E6" s="156">
        <v>1</v>
      </c>
      <c r="F6" s="157">
        <v>0</v>
      </c>
      <c r="G6" s="157">
        <f>'Posto A'!E100</f>
        <v>0</v>
      </c>
      <c r="H6" s="157">
        <f>'Posto A'!$E$100</f>
        <v>0</v>
      </c>
      <c r="I6" s="157">
        <f>H6*12</f>
        <v>0</v>
      </c>
      <c r="J6" s="157">
        <f>G6*E6</f>
        <v>0</v>
      </c>
      <c r="K6" s="158">
        <f>J6*12</f>
        <v>0</v>
      </c>
    </row>
    <row r="7" spans="1:13" ht="18" customHeight="1" x14ac:dyDescent="0.25">
      <c r="A7" s="149">
        <v>2</v>
      </c>
      <c r="B7" s="93" t="s">
        <v>248</v>
      </c>
      <c r="C7" s="20" t="s">
        <v>252</v>
      </c>
      <c r="D7" s="36">
        <v>0</v>
      </c>
      <c r="E7" s="156">
        <v>1</v>
      </c>
      <c r="F7" s="159">
        <v>0</v>
      </c>
      <c r="G7" s="157">
        <f>'Posto B'!$E$100</f>
        <v>0</v>
      </c>
      <c r="H7" s="159">
        <f>'Posto B'!$E$100</f>
        <v>0</v>
      </c>
      <c r="I7" s="157">
        <f t="shared" ref="I7:I10" si="0">H7*12</f>
        <v>0</v>
      </c>
      <c r="J7" s="157">
        <f t="shared" ref="J7:J10" si="1">G7*E7</f>
        <v>0</v>
      </c>
      <c r="K7" s="158">
        <f t="shared" ref="K7:K10" si="2">J7*12</f>
        <v>0</v>
      </c>
    </row>
    <row r="8" spans="1:13" ht="18" customHeight="1" x14ac:dyDescent="0.25">
      <c r="A8" s="149">
        <v>3</v>
      </c>
      <c r="B8" s="93" t="s">
        <v>249</v>
      </c>
      <c r="C8" s="20" t="s">
        <v>252</v>
      </c>
      <c r="D8" s="36">
        <v>0</v>
      </c>
      <c r="E8" s="156">
        <v>1</v>
      </c>
      <c r="F8" s="159">
        <v>0</v>
      </c>
      <c r="G8" s="157">
        <f>'Posto C'!$E$100</f>
        <v>0</v>
      </c>
      <c r="H8" s="159">
        <f>'Posto C'!$E$100</f>
        <v>0</v>
      </c>
      <c r="I8" s="157">
        <f t="shared" si="0"/>
        <v>0</v>
      </c>
      <c r="J8" s="157">
        <f t="shared" si="1"/>
        <v>0</v>
      </c>
      <c r="K8" s="158">
        <f t="shared" si="2"/>
        <v>0</v>
      </c>
    </row>
    <row r="9" spans="1:13" ht="18" customHeight="1" x14ac:dyDescent="0.25">
      <c r="A9" s="149">
        <v>4</v>
      </c>
      <c r="B9" s="93" t="s">
        <v>250</v>
      </c>
      <c r="C9" s="20" t="s">
        <v>252</v>
      </c>
      <c r="D9" s="36">
        <v>0</v>
      </c>
      <c r="E9" s="156">
        <v>1</v>
      </c>
      <c r="F9" s="159">
        <v>0</v>
      </c>
      <c r="G9" s="157">
        <f>'Posto D'!$E$100</f>
        <v>0</v>
      </c>
      <c r="H9" s="159">
        <f>'Posto D'!$E$100</f>
        <v>0</v>
      </c>
      <c r="I9" s="157">
        <f t="shared" si="0"/>
        <v>0</v>
      </c>
      <c r="J9" s="157">
        <f t="shared" si="1"/>
        <v>0</v>
      </c>
      <c r="K9" s="158">
        <f t="shared" si="2"/>
        <v>0</v>
      </c>
    </row>
    <row r="10" spans="1:13" ht="18" customHeight="1" thickBot="1" x14ac:dyDescent="0.3">
      <c r="A10" s="149">
        <v>5</v>
      </c>
      <c r="B10" s="93" t="s">
        <v>251</v>
      </c>
      <c r="C10" s="20" t="s">
        <v>252</v>
      </c>
      <c r="D10" s="36">
        <v>0</v>
      </c>
      <c r="E10" s="156">
        <v>1</v>
      </c>
      <c r="F10" s="159">
        <v>0</v>
      </c>
      <c r="G10" s="157">
        <f>'Posto E'!$E$100</f>
        <v>0</v>
      </c>
      <c r="H10" s="159">
        <f>'Posto E'!$E$100</f>
        <v>0</v>
      </c>
      <c r="I10" s="157">
        <f t="shared" si="0"/>
        <v>0</v>
      </c>
      <c r="J10" s="157">
        <f t="shared" si="1"/>
        <v>0</v>
      </c>
      <c r="K10" s="158">
        <f t="shared" si="2"/>
        <v>0</v>
      </c>
    </row>
    <row r="11" spans="1:13" ht="15.75" thickBot="1" x14ac:dyDescent="0.3">
      <c r="A11" s="188" t="s">
        <v>240</v>
      </c>
      <c r="B11" s="189"/>
      <c r="C11" s="189"/>
      <c r="D11" s="190"/>
      <c r="E11" s="150">
        <f>SUM(E6:E10)</f>
        <v>5</v>
      </c>
      <c r="F11" s="161"/>
      <c r="G11" s="154">
        <f>SUM(G6:G10)</f>
        <v>0</v>
      </c>
      <c r="H11" s="154">
        <f>SUM(H6:H10)</f>
        <v>0</v>
      </c>
      <c r="I11" s="154">
        <f>SUM(I6:I10)</f>
        <v>0</v>
      </c>
      <c r="J11" s="154">
        <f>SUM(J6:J10)</f>
        <v>0</v>
      </c>
      <c r="K11" s="155">
        <f>SUM(K6:K10)</f>
        <v>0</v>
      </c>
    </row>
    <row r="12" spans="1:13" ht="15.75" thickBot="1" x14ac:dyDescent="0.3">
      <c r="A12" s="193" t="s">
        <v>221</v>
      </c>
      <c r="B12" s="194"/>
      <c r="C12" s="194"/>
      <c r="D12" s="194"/>
      <c r="E12" s="194"/>
      <c r="F12" s="194"/>
      <c r="G12" s="194"/>
      <c r="H12" s="194"/>
      <c r="I12" s="195"/>
      <c r="J12" s="163">
        <f>K12/12</f>
        <v>0</v>
      </c>
      <c r="K12" s="164">
        <v>0</v>
      </c>
    </row>
    <row r="13" spans="1:13" ht="15.75" thickBot="1" x14ac:dyDescent="0.3">
      <c r="A13" s="193" t="s">
        <v>220</v>
      </c>
      <c r="B13" s="194"/>
      <c r="C13" s="194"/>
      <c r="D13" s="194"/>
      <c r="E13" s="194"/>
      <c r="F13" s="194"/>
      <c r="G13" s="194"/>
      <c r="H13" s="194"/>
      <c r="I13" s="195"/>
      <c r="J13" s="163">
        <f t="shared" ref="J13:J14" si="3">K13/12</f>
        <v>0</v>
      </c>
      <c r="K13" s="164">
        <v>0</v>
      </c>
    </row>
    <row r="14" spans="1:13" ht="15.75" thickBot="1" x14ac:dyDescent="0.3">
      <c r="A14" s="191" t="s">
        <v>219</v>
      </c>
      <c r="B14" s="192"/>
      <c r="C14" s="192"/>
      <c r="D14" s="192"/>
      <c r="E14" s="192"/>
      <c r="F14" s="192"/>
      <c r="G14" s="192"/>
      <c r="H14" s="192"/>
      <c r="I14" s="192"/>
      <c r="J14" s="163">
        <f t="shared" si="3"/>
        <v>0</v>
      </c>
      <c r="K14" s="165">
        <v>0</v>
      </c>
    </row>
    <row r="15" spans="1:13" ht="15.75" thickBot="1" x14ac:dyDescent="0.3">
      <c r="A15" s="191" t="s">
        <v>222</v>
      </c>
      <c r="B15" s="192"/>
      <c r="C15" s="192"/>
      <c r="D15" s="192"/>
      <c r="E15" s="192"/>
      <c r="F15" s="192"/>
      <c r="G15" s="192"/>
      <c r="H15" s="192"/>
      <c r="I15" s="192"/>
      <c r="J15" s="163">
        <f>SUM(J11:J14)</f>
        <v>0</v>
      </c>
      <c r="K15" s="165">
        <f>SUM(K11:K14)</f>
        <v>0</v>
      </c>
    </row>
    <row r="16" spans="1:13" ht="15.75" thickBot="1" x14ac:dyDescent="0.3">
      <c r="A16" s="13"/>
      <c r="B16" s="152"/>
      <c r="C16" s="13"/>
      <c r="D16" s="13"/>
      <c r="E16" s="13"/>
      <c r="F16" s="14"/>
      <c r="G16" s="15"/>
      <c r="H16" s="16"/>
      <c r="I16" s="16"/>
      <c r="J16" s="16"/>
      <c r="K16" s="15"/>
    </row>
    <row r="17" spans="1:11" ht="16.5" thickBot="1" x14ac:dyDescent="0.3">
      <c r="A17" s="186" t="s">
        <v>245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94">
        <f>K15</f>
        <v>0</v>
      </c>
    </row>
    <row r="19" spans="1:11" x14ac:dyDescent="0.25">
      <c r="A19" t="s">
        <v>185</v>
      </c>
      <c r="B19" s="151" t="s">
        <v>186</v>
      </c>
    </row>
    <row r="21" spans="1:11" x14ac:dyDescent="0.25">
      <c r="D21" s="171"/>
    </row>
  </sheetData>
  <mergeCells count="7">
    <mergeCell ref="A3:K3"/>
    <mergeCell ref="A17:J17"/>
    <mergeCell ref="A11:D11"/>
    <mergeCell ref="A14:I14"/>
    <mergeCell ref="A13:I13"/>
    <mergeCell ref="A12:I12"/>
    <mergeCell ref="A15:I15"/>
  </mergeCells>
  <phoneticPr fontId="38" type="noConversion"/>
  <pageMargins left="0.511811024" right="0.511811024" top="0.78740157499999996" bottom="0.78740157499999996" header="0.31496062000000002" footer="0.31496062000000002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12"/>
  <sheetViews>
    <sheetView showGridLines="0" zoomScale="120" zoomScaleNormal="120" zoomScaleSheetLayoutView="110" workbookViewId="0">
      <selection activeCell="B63" sqref="B63"/>
    </sheetView>
  </sheetViews>
  <sheetFormatPr defaultRowHeight="15" x14ac:dyDescent="0.25"/>
  <cols>
    <col min="2" max="2" width="37.42578125" customWidth="1"/>
    <col min="3" max="3" width="16.140625" customWidth="1"/>
    <col min="4" max="4" width="21.7109375" customWidth="1"/>
    <col min="5" max="5" width="18.85546875" bestFit="1" customWidth="1"/>
    <col min="6" max="6" width="23.28515625" customWidth="1"/>
    <col min="7" max="7" width="23.7109375" customWidth="1"/>
    <col min="8" max="8" width="27.5703125" style="23" customWidth="1"/>
    <col min="9" max="9" width="22.140625" customWidth="1"/>
    <col min="10" max="10" width="14.28515625" bestFit="1" customWidth="1"/>
    <col min="11" max="11" width="12.42578125" bestFit="1" customWidth="1"/>
  </cols>
  <sheetData>
    <row r="1" spans="2:9" ht="85.5" customHeight="1" x14ac:dyDescent="0.25">
      <c r="B1" s="142"/>
      <c r="C1" s="142"/>
      <c r="D1" s="142"/>
      <c r="E1" s="142"/>
      <c r="F1" s="142"/>
      <c r="G1" s="142"/>
      <c r="H1" s="142"/>
      <c r="I1" s="142"/>
    </row>
    <row r="2" spans="2:9" ht="15" customHeight="1" x14ac:dyDescent="0.25">
      <c r="B2" s="142"/>
      <c r="C2" s="142"/>
      <c r="D2" s="142"/>
      <c r="E2" s="142"/>
      <c r="F2" s="142"/>
      <c r="G2" s="142"/>
      <c r="H2" s="142"/>
      <c r="I2" s="142"/>
    </row>
    <row r="3" spans="2:9" ht="15" customHeight="1" x14ac:dyDescent="0.25">
      <c r="B3" s="196" t="s">
        <v>119</v>
      </c>
      <c r="C3" s="196"/>
      <c r="D3" s="196"/>
      <c r="E3" s="196"/>
      <c r="F3" s="196"/>
      <c r="G3" s="196"/>
      <c r="H3" s="196"/>
      <c r="I3" s="196"/>
    </row>
    <row r="4" spans="2:9" ht="28.5" customHeight="1" x14ac:dyDescent="0.25">
      <c r="B4" s="197" t="s">
        <v>187</v>
      </c>
      <c r="C4" s="197"/>
      <c r="D4" s="197"/>
      <c r="E4" s="197"/>
      <c r="F4" s="197"/>
      <c r="G4" s="197"/>
      <c r="H4" s="197"/>
      <c r="I4" s="197"/>
    </row>
    <row r="5" spans="2:9" ht="19.5" customHeight="1" thickBot="1" x14ac:dyDescent="0.3">
      <c r="B5" s="39"/>
      <c r="C5" s="40"/>
      <c r="D5" s="40"/>
      <c r="E5" s="40"/>
      <c r="F5" s="40"/>
      <c r="G5" s="40"/>
      <c r="H5" s="40"/>
      <c r="I5" s="40"/>
    </row>
    <row r="6" spans="2:9" ht="15.75" x14ac:dyDescent="0.25">
      <c r="B6" s="198" t="s">
        <v>78</v>
      </c>
      <c r="C6" s="199"/>
      <c r="D6" s="199"/>
      <c r="E6" s="199"/>
      <c r="F6" s="199"/>
      <c r="G6" s="199"/>
      <c r="H6" s="199"/>
      <c r="I6" s="200"/>
    </row>
    <row r="7" spans="2:9" ht="15.75" x14ac:dyDescent="0.25">
      <c r="B7" s="41" t="s">
        <v>79</v>
      </c>
      <c r="C7" s="42" t="s">
        <v>19</v>
      </c>
      <c r="D7" s="201" t="s">
        <v>80</v>
      </c>
      <c r="E7" s="201"/>
      <c r="F7" s="201"/>
      <c r="G7" s="201" t="s">
        <v>81</v>
      </c>
      <c r="H7" s="201"/>
      <c r="I7" s="202"/>
    </row>
    <row r="8" spans="2:9" ht="30.75" customHeight="1" x14ac:dyDescent="0.25">
      <c r="B8" s="43" t="s">
        <v>82</v>
      </c>
      <c r="C8" s="44" t="s">
        <v>77</v>
      </c>
      <c r="D8" s="207" t="s">
        <v>77</v>
      </c>
      <c r="E8" s="207"/>
      <c r="F8" s="207"/>
      <c r="G8" s="204" t="s">
        <v>189</v>
      </c>
      <c r="H8" s="204"/>
      <c r="I8" s="205"/>
    </row>
    <row r="9" spans="2:9" ht="30.75" customHeight="1" x14ac:dyDescent="0.25">
      <c r="B9" s="43" t="s">
        <v>138</v>
      </c>
      <c r="C9" s="45" t="s">
        <v>77</v>
      </c>
      <c r="D9" s="207" t="s">
        <v>77</v>
      </c>
      <c r="E9" s="207"/>
      <c r="F9" s="207"/>
      <c r="G9" s="204" t="s">
        <v>146</v>
      </c>
      <c r="H9" s="204"/>
      <c r="I9" s="205"/>
    </row>
    <row r="10" spans="2:9" ht="30.75" customHeight="1" x14ac:dyDescent="0.25">
      <c r="B10" s="43" t="s">
        <v>139</v>
      </c>
      <c r="C10" s="45">
        <v>0.4</v>
      </c>
      <c r="D10" s="206" t="s">
        <v>140</v>
      </c>
      <c r="E10" s="206"/>
      <c r="F10" s="206"/>
      <c r="G10" s="204" t="s">
        <v>146</v>
      </c>
      <c r="H10" s="204"/>
      <c r="I10" s="205"/>
    </row>
    <row r="11" spans="2:9" ht="30.75" customHeight="1" x14ac:dyDescent="0.25">
      <c r="B11" s="43" t="s">
        <v>141</v>
      </c>
      <c r="C11" s="45" t="s">
        <v>77</v>
      </c>
      <c r="D11" s="207" t="s">
        <v>77</v>
      </c>
      <c r="E11" s="207"/>
      <c r="F11" s="207"/>
      <c r="G11" s="214" t="s">
        <v>144</v>
      </c>
      <c r="H11" s="214"/>
      <c r="I11" s="215"/>
    </row>
    <row r="12" spans="2:9" ht="30.75" customHeight="1" x14ac:dyDescent="0.25">
      <c r="B12" s="43" t="s">
        <v>142</v>
      </c>
      <c r="C12" s="45" t="s">
        <v>77</v>
      </c>
      <c r="D12" s="207" t="s">
        <v>77</v>
      </c>
      <c r="E12" s="207"/>
      <c r="F12" s="207"/>
      <c r="G12" s="214" t="s">
        <v>145</v>
      </c>
      <c r="H12" s="214"/>
      <c r="I12" s="215"/>
    </row>
    <row r="13" spans="2:9" ht="30.75" customHeight="1" thickBot="1" x14ac:dyDescent="0.3">
      <c r="B13" s="46" t="s">
        <v>143</v>
      </c>
      <c r="C13" s="47" t="s">
        <v>77</v>
      </c>
      <c r="D13" s="213" t="s">
        <v>77</v>
      </c>
      <c r="E13" s="213"/>
      <c r="F13" s="213"/>
      <c r="G13" s="216" t="s">
        <v>77</v>
      </c>
      <c r="H13" s="216"/>
      <c r="I13" s="217"/>
    </row>
    <row r="14" spans="2:9" ht="16.5" thickBot="1" x14ac:dyDescent="0.3">
      <c r="B14" s="48"/>
      <c r="C14" s="49"/>
      <c r="D14" s="31"/>
      <c r="E14" s="31"/>
      <c r="F14" s="31"/>
      <c r="G14" s="23"/>
      <c r="I14" s="23"/>
    </row>
    <row r="15" spans="2:9" ht="15" customHeight="1" x14ac:dyDescent="0.25">
      <c r="B15" s="246" t="s">
        <v>83</v>
      </c>
      <c r="C15" s="247"/>
      <c r="D15" s="247"/>
      <c r="E15" s="247"/>
      <c r="F15" s="247"/>
      <c r="G15" s="247"/>
      <c r="H15" s="247"/>
      <c r="I15" s="248"/>
    </row>
    <row r="16" spans="2:9" ht="15" customHeight="1" x14ac:dyDescent="0.25">
      <c r="B16" s="208" t="s">
        <v>84</v>
      </c>
      <c r="C16" s="209"/>
      <c r="D16" s="209"/>
      <c r="E16" s="209"/>
      <c r="F16" s="209"/>
      <c r="G16" s="209"/>
      <c r="H16" s="209"/>
      <c r="I16" s="210"/>
    </row>
    <row r="17" spans="2:9" ht="15" customHeight="1" x14ac:dyDescent="0.25">
      <c r="B17" s="50" t="s">
        <v>79</v>
      </c>
      <c r="C17" s="51" t="s">
        <v>19</v>
      </c>
      <c r="D17" s="211" t="s">
        <v>80</v>
      </c>
      <c r="E17" s="211"/>
      <c r="F17" s="211"/>
      <c r="G17" s="211" t="s">
        <v>81</v>
      </c>
      <c r="H17" s="211"/>
      <c r="I17" s="212"/>
    </row>
    <row r="18" spans="2:9" ht="37.5" customHeight="1" x14ac:dyDescent="0.25">
      <c r="B18" s="43" t="s">
        <v>85</v>
      </c>
      <c r="C18" s="182">
        <v>8.3299999999999999E-2</v>
      </c>
      <c r="D18" s="203" t="s">
        <v>128</v>
      </c>
      <c r="E18" s="203"/>
      <c r="F18" s="203"/>
      <c r="G18" s="204" t="s">
        <v>86</v>
      </c>
      <c r="H18" s="204"/>
      <c r="I18" s="205"/>
    </row>
    <row r="19" spans="2:9" ht="42" customHeight="1" x14ac:dyDescent="0.25">
      <c r="B19" s="43" t="s">
        <v>120</v>
      </c>
      <c r="C19" s="52">
        <v>9.0800000000000006E-2</v>
      </c>
      <c r="D19" s="206" t="s">
        <v>129</v>
      </c>
      <c r="E19" s="206"/>
      <c r="F19" s="206"/>
      <c r="G19" s="204" t="s">
        <v>87</v>
      </c>
      <c r="H19" s="204"/>
      <c r="I19" s="205"/>
    </row>
    <row r="20" spans="2:9" ht="39.75" customHeight="1" thickBot="1" x14ac:dyDescent="0.3">
      <c r="B20" s="46" t="s">
        <v>121</v>
      </c>
      <c r="C20" s="53">
        <v>3.0300000000000001E-2</v>
      </c>
      <c r="D20" s="221" t="s">
        <v>130</v>
      </c>
      <c r="E20" s="221"/>
      <c r="F20" s="221"/>
      <c r="G20" s="216" t="s">
        <v>87</v>
      </c>
      <c r="H20" s="216"/>
      <c r="I20" s="217"/>
    </row>
    <row r="21" spans="2:9" ht="15" customHeight="1" thickBot="1" x14ac:dyDescent="0.3">
      <c r="B21" s="54"/>
      <c r="C21" s="55"/>
      <c r="D21" s="27"/>
      <c r="E21" s="27"/>
      <c r="F21" s="27"/>
      <c r="G21" s="23"/>
      <c r="I21" s="23"/>
    </row>
    <row r="22" spans="2:9" ht="15" customHeight="1" x14ac:dyDescent="0.25">
      <c r="B22" s="218" t="s">
        <v>88</v>
      </c>
      <c r="C22" s="219"/>
      <c r="D22" s="219"/>
      <c r="E22" s="219"/>
      <c r="F22" s="219"/>
      <c r="G22" s="219"/>
      <c r="H22" s="219"/>
      <c r="I22" s="220"/>
    </row>
    <row r="23" spans="2:9" ht="15" customHeight="1" x14ac:dyDescent="0.25">
      <c r="B23" s="50" t="s">
        <v>79</v>
      </c>
      <c r="C23" s="51" t="s">
        <v>19</v>
      </c>
      <c r="D23" s="211" t="s">
        <v>80</v>
      </c>
      <c r="E23" s="211"/>
      <c r="F23" s="211"/>
      <c r="G23" s="211" t="s">
        <v>81</v>
      </c>
      <c r="H23" s="211"/>
      <c r="I23" s="212"/>
    </row>
    <row r="24" spans="2:9" ht="15" customHeight="1" x14ac:dyDescent="0.25">
      <c r="B24" s="43" t="s">
        <v>123</v>
      </c>
      <c r="C24" s="59">
        <v>0.2</v>
      </c>
      <c r="D24" s="203" t="s">
        <v>131</v>
      </c>
      <c r="E24" s="203"/>
      <c r="F24" s="203"/>
      <c r="G24" s="234" t="s">
        <v>89</v>
      </c>
      <c r="H24" s="234"/>
      <c r="I24" s="235"/>
    </row>
    <row r="25" spans="2:9" ht="15" customHeight="1" x14ac:dyDescent="0.25">
      <c r="B25" s="43" t="s">
        <v>90</v>
      </c>
      <c r="C25" s="59">
        <v>2.5000000000000001E-2</v>
      </c>
      <c r="D25" s="203" t="s">
        <v>132</v>
      </c>
      <c r="E25" s="203"/>
      <c r="F25" s="203"/>
      <c r="G25" s="204" t="s">
        <v>91</v>
      </c>
      <c r="H25" s="204"/>
      <c r="I25" s="205"/>
    </row>
    <row r="26" spans="2:9" ht="15.75" x14ac:dyDescent="0.25">
      <c r="B26" s="43" t="s">
        <v>92</v>
      </c>
      <c r="C26" s="59">
        <v>0.06</v>
      </c>
      <c r="D26" s="203" t="s">
        <v>150</v>
      </c>
      <c r="E26" s="203"/>
      <c r="F26" s="203"/>
      <c r="G26" s="204" t="s">
        <v>93</v>
      </c>
      <c r="H26" s="204"/>
      <c r="I26" s="205"/>
    </row>
    <row r="27" spans="2:9" ht="15" customHeight="1" x14ac:dyDescent="0.25">
      <c r="B27" s="43" t="s">
        <v>124</v>
      </c>
      <c r="C27" s="59">
        <v>1.4999999999999999E-2</v>
      </c>
      <c r="D27" s="203" t="s">
        <v>133</v>
      </c>
      <c r="E27" s="203"/>
      <c r="F27" s="203"/>
      <c r="G27" s="234" t="s">
        <v>94</v>
      </c>
      <c r="H27" s="234"/>
      <c r="I27" s="235"/>
    </row>
    <row r="28" spans="2:9" ht="15.75" x14ac:dyDescent="0.25">
      <c r="B28" s="43" t="s">
        <v>125</v>
      </c>
      <c r="C28" s="44">
        <v>0.01</v>
      </c>
      <c r="D28" s="203" t="s">
        <v>134</v>
      </c>
      <c r="E28" s="203"/>
      <c r="F28" s="203"/>
      <c r="G28" s="244" t="s">
        <v>192</v>
      </c>
      <c r="H28" s="244"/>
      <c r="I28" s="245"/>
    </row>
    <row r="29" spans="2:9" ht="15" customHeight="1" x14ac:dyDescent="0.25">
      <c r="B29" s="43" t="s">
        <v>126</v>
      </c>
      <c r="C29" s="59">
        <v>6.0000000000000001E-3</v>
      </c>
      <c r="D29" s="238" t="s">
        <v>135</v>
      </c>
      <c r="E29" s="238"/>
      <c r="F29" s="238"/>
      <c r="G29" s="234" t="s">
        <v>95</v>
      </c>
      <c r="H29" s="234"/>
      <c r="I29" s="235"/>
    </row>
    <row r="30" spans="2:9" ht="15" customHeight="1" x14ac:dyDescent="0.25">
      <c r="B30" s="43" t="s">
        <v>127</v>
      </c>
      <c r="C30" s="59">
        <v>2E-3</v>
      </c>
      <c r="D30" s="238" t="s">
        <v>136</v>
      </c>
      <c r="E30" s="238"/>
      <c r="F30" s="238"/>
      <c r="G30" s="234" t="s">
        <v>96</v>
      </c>
      <c r="H30" s="234"/>
      <c r="I30" s="235"/>
    </row>
    <row r="31" spans="2:9" ht="15" customHeight="1" thickBot="1" x14ac:dyDescent="0.3">
      <c r="B31" s="46" t="s">
        <v>122</v>
      </c>
      <c r="C31" s="60">
        <v>0.08</v>
      </c>
      <c r="D31" s="239" t="s">
        <v>137</v>
      </c>
      <c r="E31" s="239"/>
      <c r="F31" s="239"/>
      <c r="G31" s="240" t="s">
        <v>97</v>
      </c>
      <c r="H31" s="240"/>
      <c r="I31" s="241"/>
    </row>
    <row r="32" spans="2:9" ht="15" customHeight="1" thickBot="1" x14ac:dyDescent="0.3">
      <c r="B32" s="56"/>
      <c r="C32" s="57"/>
      <c r="D32" s="242"/>
      <c r="E32" s="242"/>
      <c r="F32" s="242"/>
      <c r="G32" s="243"/>
      <c r="H32" s="243"/>
      <c r="I32" s="243"/>
    </row>
    <row r="33" spans="2:11" ht="15.75" x14ac:dyDescent="0.25">
      <c r="B33" s="218" t="s">
        <v>188</v>
      </c>
      <c r="C33" s="219"/>
      <c r="D33" s="219"/>
      <c r="E33" s="219"/>
      <c r="F33" s="219"/>
      <c r="G33" s="219"/>
      <c r="H33" s="219"/>
      <c r="I33" s="220"/>
    </row>
    <row r="34" spans="2:11" ht="15.75" x14ac:dyDescent="0.25">
      <c r="B34" s="50" t="s">
        <v>79</v>
      </c>
      <c r="C34" s="51" t="s">
        <v>19</v>
      </c>
      <c r="D34" s="211" t="s">
        <v>80</v>
      </c>
      <c r="E34" s="211"/>
      <c r="F34" s="211"/>
      <c r="G34" s="211" t="s">
        <v>81</v>
      </c>
      <c r="H34" s="211"/>
      <c r="I34" s="212"/>
    </row>
    <row r="35" spans="2:11" ht="33.75" customHeight="1" x14ac:dyDescent="0.25">
      <c r="B35" s="43" t="s">
        <v>98</v>
      </c>
      <c r="C35" s="44" t="s">
        <v>77</v>
      </c>
      <c r="D35" s="206" t="s">
        <v>193</v>
      </c>
      <c r="E35" s="206"/>
      <c r="F35" s="206"/>
      <c r="G35" s="204" t="s">
        <v>190</v>
      </c>
      <c r="H35" s="204"/>
      <c r="I35" s="205"/>
    </row>
    <row r="36" spans="2:11" ht="33.75" customHeight="1" thickBot="1" x14ac:dyDescent="0.3">
      <c r="B36" s="46" t="s">
        <v>99</v>
      </c>
      <c r="C36" s="61" t="s">
        <v>77</v>
      </c>
      <c r="D36" s="221" t="s">
        <v>263</v>
      </c>
      <c r="E36" s="221"/>
      <c r="F36" s="221"/>
      <c r="G36" s="216" t="s">
        <v>190</v>
      </c>
      <c r="H36" s="216"/>
      <c r="I36" s="217"/>
    </row>
    <row r="37" spans="2:11" ht="15.75" thickBot="1" x14ac:dyDescent="0.3">
      <c r="C37" s="24"/>
      <c r="D37" s="24"/>
      <c r="E37" s="24"/>
      <c r="F37" s="22"/>
      <c r="G37" s="21"/>
      <c r="H37" s="77"/>
      <c r="I37" s="21"/>
      <c r="J37" s="21"/>
      <c r="K37" s="21"/>
    </row>
    <row r="38" spans="2:11" ht="15.75" x14ac:dyDescent="0.25">
      <c r="B38" s="231" t="s">
        <v>98</v>
      </c>
      <c r="C38" s="232"/>
      <c r="D38" s="232"/>
      <c r="E38" s="232"/>
      <c r="F38" s="232"/>
      <c r="G38" s="232"/>
      <c r="H38" s="236"/>
      <c r="I38" s="237"/>
    </row>
    <row r="39" spans="2:11" ht="30" x14ac:dyDescent="0.25">
      <c r="B39" s="63" t="s">
        <v>100</v>
      </c>
      <c r="C39" s="62" t="s">
        <v>101</v>
      </c>
      <c r="D39" s="62" t="s">
        <v>200</v>
      </c>
      <c r="E39" s="62" t="s">
        <v>102</v>
      </c>
      <c r="F39" s="62" t="s">
        <v>196</v>
      </c>
      <c r="G39" s="62" t="s">
        <v>197</v>
      </c>
      <c r="H39" s="62" t="s">
        <v>198</v>
      </c>
      <c r="I39" s="64" t="s">
        <v>199</v>
      </c>
      <c r="J39" s="19"/>
      <c r="K39" s="23"/>
    </row>
    <row r="40" spans="2:11" x14ac:dyDescent="0.25">
      <c r="B40" s="178" t="str">
        <f>'Resumo Valor Estimado '!B6</f>
        <v>Posto A</v>
      </c>
      <c r="C40" s="29">
        <v>0</v>
      </c>
      <c r="D40" s="177">
        <v>0</v>
      </c>
      <c r="E40" s="30">
        <f t="shared" ref="E40:E44" si="0">C40*D40</f>
        <v>0</v>
      </c>
      <c r="F40" s="28">
        <v>0</v>
      </c>
      <c r="G40" s="30">
        <f>'Resumo Valor Estimado '!F6*0.06</f>
        <v>0</v>
      </c>
      <c r="H40" s="29">
        <f>(E40*F40)</f>
        <v>0</v>
      </c>
      <c r="I40" s="65" t="str">
        <f t="shared" ref="I40:I44" si="1">IF(H40&lt;=G40,"Dedução igual/superior",H40-G40)</f>
        <v>Dedução igual/superior</v>
      </c>
    </row>
    <row r="41" spans="2:11" x14ac:dyDescent="0.25">
      <c r="B41" s="179" t="str">
        <f>'Resumo Valor Estimado '!B7</f>
        <v>Posto B</v>
      </c>
      <c r="C41" s="29">
        <v>0</v>
      </c>
      <c r="D41" s="177">
        <v>0</v>
      </c>
      <c r="E41" s="30">
        <f t="shared" si="0"/>
        <v>0</v>
      </c>
      <c r="F41" s="28">
        <v>0</v>
      </c>
      <c r="G41" s="30">
        <f>'Resumo Valor Estimado '!F7*0.06</f>
        <v>0</v>
      </c>
      <c r="H41" s="29">
        <f t="shared" ref="H41:H44" si="2">(E41*F41)</f>
        <v>0</v>
      </c>
      <c r="I41" s="65" t="str">
        <f t="shared" si="1"/>
        <v>Dedução igual/superior</v>
      </c>
    </row>
    <row r="42" spans="2:11" x14ac:dyDescent="0.25">
      <c r="B42" s="179" t="str">
        <f>'Resumo Valor Estimado '!B8</f>
        <v>Posto C</v>
      </c>
      <c r="C42" s="29">
        <v>0</v>
      </c>
      <c r="D42" s="177">
        <v>0</v>
      </c>
      <c r="E42" s="30">
        <f t="shared" si="0"/>
        <v>0</v>
      </c>
      <c r="F42" s="28">
        <v>0</v>
      </c>
      <c r="G42" s="30">
        <f>'Resumo Valor Estimado '!F8*0.06</f>
        <v>0</v>
      </c>
      <c r="H42" s="29">
        <f t="shared" si="2"/>
        <v>0</v>
      </c>
      <c r="I42" s="65" t="str">
        <f t="shared" si="1"/>
        <v>Dedução igual/superior</v>
      </c>
    </row>
    <row r="43" spans="2:11" x14ac:dyDescent="0.25">
      <c r="B43" s="179" t="str">
        <f>'Resumo Valor Estimado '!B9</f>
        <v>Posto D</v>
      </c>
      <c r="C43" s="29">
        <v>0</v>
      </c>
      <c r="D43" s="177">
        <v>0</v>
      </c>
      <c r="E43" s="30">
        <f t="shared" si="0"/>
        <v>0</v>
      </c>
      <c r="F43" s="28">
        <v>0</v>
      </c>
      <c r="G43" s="30">
        <f>'Resumo Valor Estimado '!F9*0.06</f>
        <v>0</v>
      </c>
      <c r="H43" s="29">
        <f t="shared" si="2"/>
        <v>0</v>
      </c>
      <c r="I43" s="65" t="str">
        <f t="shared" si="1"/>
        <v>Dedução igual/superior</v>
      </c>
    </row>
    <row r="44" spans="2:11" ht="15.75" thickBot="1" x14ac:dyDescent="0.3">
      <c r="B44" s="180" t="str">
        <f>'Resumo Valor Estimado '!B10</f>
        <v>Posto E</v>
      </c>
      <c r="C44" s="38">
        <v>0</v>
      </c>
      <c r="D44" s="66">
        <v>0</v>
      </c>
      <c r="E44" s="67">
        <f t="shared" si="0"/>
        <v>0</v>
      </c>
      <c r="F44" s="162">
        <v>0</v>
      </c>
      <c r="G44" s="67">
        <f>'Resumo Valor Estimado '!F10*0.06</f>
        <v>0</v>
      </c>
      <c r="H44" s="38">
        <f t="shared" si="2"/>
        <v>0</v>
      </c>
      <c r="I44" s="68" t="str">
        <f t="shared" si="1"/>
        <v>Dedução igual/superior</v>
      </c>
    </row>
    <row r="45" spans="2:11" ht="15.75" thickBot="1" x14ac:dyDescent="0.3">
      <c r="B45" s="181"/>
      <c r="C45" s="33"/>
      <c r="D45" s="23"/>
      <c r="E45" s="32"/>
      <c r="F45" s="24"/>
      <c r="G45" s="32"/>
      <c r="H45" s="33"/>
      <c r="I45" s="33"/>
    </row>
    <row r="46" spans="2:11" ht="15.75" x14ac:dyDescent="0.25">
      <c r="B46" s="231" t="s">
        <v>103</v>
      </c>
      <c r="C46" s="232"/>
      <c r="D46" s="232"/>
      <c r="E46" s="232"/>
      <c r="F46" s="233"/>
      <c r="G46" s="37"/>
      <c r="H46" s="40"/>
      <c r="I46" s="37"/>
    </row>
    <row r="47" spans="2:11" ht="30" x14ac:dyDescent="0.25">
      <c r="B47" s="63" t="s">
        <v>100</v>
      </c>
      <c r="C47" s="62" t="s">
        <v>218</v>
      </c>
      <c r="D47" s="62" t="s">
        <v>196</v>
      </c>
      <c r="E47" s="62" t="s">
        <v>195</v>
      </c>
      <c r="F47" s="64" t="s">
        <v>194</v>
      </c>
    </row>
    <row r="48" spans="2:11" x14ac:dyDescent="0.25">
      <c r="B48" s="178" t="str">
        <f t="shared" ref="B48:B52" si="3">B40</f>
        <v>Posto A</v>
      </c>
      <c r="C48" s="30">
        <v>0</v>
      </c>
      <c r="D48" s="28">
        <v>0</v>
      </c>
      <c r="E48" s="29">
        <f>ROUND((C48*0.001)*D48,2)</f>
        <v>0</v>
      </c>
      <c r="F48" s="69">
        <f>ROUND((C48*D48)-E48,2)</f>
        <v>0</v>
      </c>
    </row>
    <row r="49" spans="2:6" x14ac:dyDescent="0.25">
      <c r="B49" s="179" t="str">
        <f t="shared" si="3"/>
        <v>Posto B</v>
      </c>
      <c r="C49" s="30">
        <v>0</v>
      </c>
      <c r="D49" s="28">
        <v>0</v>
      </c>
      <c r="E49" s="29">
        <f t="shared" ref="E49:E52" si="4">ROUND((C49*0.001)*D49,2)</f>
        <v>0</v>
      </c>
      <c r="F49" s="69">
        <f>ROUND((C49*D49)-E49,2)</f>
        <v>0</v>
      </c>
    </row>
    <row r="50" spans="2:6" ht="14.25" customHeight="1" x14ac:dyDescent="0.25">
      <c r="B50" s="179" t="str">
        <f t="shared" si="3"/>
        <v>Posto C</v>
      </c>
      <c r="C50" s="30">
        <v>0</v>
      </c>
      <c r="D50" s="28">
        <v>0</v>
      </c>
      <c r="E50" s="29">
        <f t="shared" si="4"/>
        <v>0</v>
      </c>
      <c r="F50" s="69">
        <f>ROUND((C50*D50)-E50,2)</f>
        <v>0</v>
      </c>
    </row>
    <row r="51" spans="2:6" ht="14.25" customHeight="1" x14ac:dyDescent="0.25">
      <c r="B51" s="179" t="str">
        <f t="shared" si="3"/>
        <v>Posto D</v>
      </c>
      <c r="C51" s="30">
        <v>0</v>
      </c>
      <c r="D51" s="28">
        <v>0</v>
      </c>
      <c r="E51" s="29">
        <f t="shared" si="4"/>
        <v>0</v>
      </c>
      <c r="F51" s="69">
        <f>ROUND((C51*D51)-E51,2)</f>
        <v>0</v>
      </c>
    </row>
    <row r="52" spans="2:6" ht="14.25" customHeight="1" thickBot="1" x14ac:dyDescent="0.3">
      <c r="B52" s="180" t="str">
        <f t="shared" si="3"/>
        <v>Posto E</v>
      </c>
      <c r="C52" s="67">
        <v>0</v>
      </c>
      <c r="D52" s="162">
        <v>0</v>
      </c>
      <c r="E52" s="38">
        <f t="shared" si="4"/>
        <v>0</v>
      </c>
      <c r="F52" s="70">
        <f>ROUND((C52*D52)-E52,2)</f>
        <v>0</v>
      </c>
    </row>
    <row r="53" spans="2:6" ht="15.75" thickBot="1" x14ac:dyDescent="0.3">
      <c r="B53" s="24"/>
      <c r="C53" s="32"/>
      <c r="D53" s="24"/>
      <c r="E53" s="33"/>
      <c r="F53" s="32"/>
    </row>
    <row r="54" spans="2:6" ht="15.75" x14ac:dyDescent="0.25">
      <c r="B54" s="231" t="s">
        <v>243</v>
      </c>
      <c r="C54" s="233"/>
      <c r="D54" s="58"/>
      <c r="E54" s="33"/>
      <c r="F54" s="32"/>
    </row>
    <row r="55" spans="2:6" x14ac:dyDescent="0.25">
      <c r="B55" s="63" t="s">
        <v>100</v>
      </c>
      <c r="C55" s="64" t="s">
        <v>151</v>
      </c>
      <c r="D55" s="24"/>
      <c r="E55" s="33"/>
      <c r="F55" s="32"/>
    </row>
    <row r="56" spans="2:6" x14ac:dyDescent="0.25">
      <c r="B56" s="178" t="str">
        <f t="shared" ref="B56:B60" si="5">B40</f>
        <v>Posto A</v>
      </c>
      <c r="C56" s="69">
        <v>0</v>
      </c>
      <c r="D56" s="24"/>
      <c r="E56" s="33"/>
      <c r="F56" s="32"/>
    </row>
    <row r="57" spans="2:6" x14ac:dyDescent="0.25">
      <c r="B57" s="179" t="str">
        <f t="shared" si="5"/>
        <v>Posto B</v>
      </c>
      <c r="C57" s="69">
        <v>0</v>
      </c>
      <c r="D57" s="24"/>
      <c r="E57" s="33"/>
      <c r="F57" s="32"/>
    </row>
    <row r="58" spans="2:6" x14ac:dyDescent="0.25">
      <c r="B58" s="179" t="str">
        <f t="shared" si="5"/>
        <v>Posto C</v>
      </c>
      <c r="C58" s="69">
        <v>0</v>
      </c>
      <c r="D58" s="24"/>
      <c r="E58" s="33"/>
      <c r="F58" s="32"/>
    </row>
    <row r="59" spans="2:6" x14ac:dyDescent="0.25">
      <c r="B59" s="179" t="str">
        <f t="shared" si="5"/>
        <v>Posto D</v>
      </c>
      <c r="C59" s="69">
        <v>0</v>
      </c>
      <c r="D59" s="24"/>
      <c r="E59" s="33"/>
      <c r="F59" s="32"/>
    </row>
    <row r="60" spans="2:6" ht="15.75" thickBot="1" x14ac:dyDescent="0.3">
      <c r="B60" s="180" t="str">
        <f t="shared" si="5"/>
        <v>Posto E</v>
      </c>
      <c r="C60" s="70">
        <v>0</v>
      </c>
      <c r="D60" s="24"/>
      <c r="E60" s="33"/>
      <c r="F60" s="32"/>
    </row>
    <row r="61" spans="2:6" ht="15.75" thickBot="1" x14ac:dyDescent="0.3">
      <c r="B61" s="24"/>
      <c r="C61" s="32"/>
      <c r="D61" s="24"/>
      <c r="E61" s="33"/>
      <c r="F61" s="32"/>
    </row>
    <row r="62" spans="2:6" ht="15.75" x14ac:dyDescent="0.25">
      <c r="B62" s="231" t="s">
        <v>264</v>
      </c>
      <c r="C62" s="232"/>
      <c r="D62" s="232"/>
      <c r="E62" s="233"/>
      <c r="F62" s="32"/>
    </row>
    <row r="63" spans="2:6" ht="30" x14ac:dyDescent="0.25">
      <c r="B63" s="63" t="s">
        <v>100</v>
      </c>
      <c r="C63" s="62" t="s">
        <v>76</v>
      </c>
      <c r="D63" s="62" t="s">
        <v>255</v>
      </c>
      <c r="E63" s="64" t="s">
        <v>201</v>
      </c>
      <c r="F63" s="32"/>
    </row>
    <row r="64" spans="2:6" x14ac:dyDescent="0.25">
      <c r="B64" s="178" t="str">
        <f t="shared" ref="B64:B68" si="6">B40</f>
        <v>Posto A</v>
      </c>
      <c r="C64" s="30">
        <v>0</v>
      </c>
      <c r="D64" s="30">
        <f>(C64*0.1)</f>
        <v>0</v>
      </c>
      <c r="E64" s="65">
        <f>C64-D64</f>
        <v>0</v>
      </c>
      <c r="F64" s="32"/>
    </row>
    <row r="65" spans="2:9" x14ac:dyDescent="0.25">
      <c r="B65" s="179" t="str">
        <f t="shared" si="6"/>
        <v>Posto B</v>
      </c>
      <c r="C65" s="30">
        <v>0</v>
      </c>
      <c r="D65" s="30">
        <f t="shared" ref="D65:D68" si="7">(C65*0.1)</f>
        <v>0</v>
      </c>
      <c r="E65" s="65">
        <f t="shared" ref="E65:E68" si="8">C65-D65</f>
        <v>0</v>
      </c>
      <c r="F65" s="32"/>
    </row>
    <row r="66" spans="2:9" x14ac:dyDescent="0.25">
      <c r="B66" s="179" t="str">
        <f t="shared" si="6"/>
        <v>Posto C</v>
      </c>
      <c r="C66" s="30">
        <v>0</v>
      </c>
      <c r="D66" s="30">
        <f t="shared" si="7"/>
        <v>0</v>
      </c>
      <c r="E66" s="65">
        <f t="shared" si="8"/>
        <v>0</v>
      </c>
      <c r="F66" s="32"/>
    </row>
    <row r="67" spans="2:9" x14ac:dyDescent="0.25">
      <c r="B67" s="179" t="str">
        <f t="shared" si="6"/>
        <v>Posto D</v>
      </c>
      <c r="C67" s="30">
        <v>0</v>
      </c>
      <c r="D67" s="30">
        <f t="shared" si="7"/>
        <v>0</v>
      </c>
      <c r="E67" s="65">
        <f t="shared" si="8"/>
        <v>0</v>
      </c>
      <c r="F67" s="32"/>
    </row>
    <row r="68" spans="2:9" ht="15.75" thickBot="1" x14ac:dyDescent="0.3">
      <c r="B68" s="180" t="str">
        <f t="shared" si="6"/>
        <v>Posto E</v>
      </c>
      <c r="C68" s="67">
        <v>0</v>
      </c>
      <c r="D68" s="67">
        <f t="shared" si="7"/>
        <v>0</v>
      </c>
      <c r="E68" s="68">
        <f t="shared" si="8"/>
        <v>0</v>
      </c>
      <c r="F68" s="32"/>
    </row>
    <row r="69" spans="2:9" ht="15.75" thickBot="1" x14ac:dyDescent="0.3"/>
    <row r="70" spans="2:9" ht="15.75" x14ac:dyDescent="0.25">
      <c r="B70" s="224" t="s">
        <v>104</v>
      </c>
      <c r="C70" s="225"/>
      <c r="D70" s="225"/>
      <c r="E70" s="225"/>
      <c r="F70" s="225"/>
      <c r="G70" s="225"/>
      <c r="H70" s="225"/>
      <c r="I70" s="226"/>
    </row>
    <row r="71" spans="2:9" ht="15.75" x14ac:dyDescent="0.25">
      <c r="B71" s="72" t="s">
        <v>79</v>
      </c>
      <c r="C71" s="71" t="s">
        <v>19</v>
      </c>
      <c r="D71" s="227" t="s">
        <v>80</v>
      </c>
      <c r="E71" s="227"/>
      <c r="F71" s="227"/>
      <c r="G71" s="227" t="s">
        <v>81</v>
      </c>
      <c r="H71" s="227"/>
      <c r="I71" s="228"/>
    </row>
    <row r="72" spans="2:9" ht="30.75" customHeight="1" x14ac:dyDescent="0.25">
      <c r="B72" s="43" t="s">
        <v>105</v>
      </c>
      <c r="C72" s="44">
        <v>4.1999999999999997E-3</v>
      </c>
      <c r="D72" s="206" t="s">
        <v>147</v>
      </c>
      <c r="E72" s="206"/>
      <c r="F72" s="206"/>
      <c r="G72" s="229" t="s">
        <v>235</v>
      </c>
      <c r="H72" s="229"/>
      <c r="I72" s="230"/>
    </row>
    <row r="73" spans="2:9" ht="30" x14ac:dyDescent="0.25">
      <c r="B73" s="43" t="s">
        <v>106</v>
      </c>
      <c r="C73" s="44">
        <v>2.9999999999999997E-4</v>
      </c>
      <c r="D73" s="203" t="s">
        <v>148</v>
      </c>
      <c r="E73" s="203"/>
      <c r="F73" s="203"/>
      <c r="G73" s="204" t="s">
        <v>107</v>
      </c>
      <c r="H73" s="204"/>
      <c r="I73" s="205"/>
    </row>
    <row r="74" spans="2:9" ht="66" customHeight="1" x14ac:dyDescent="0.25">
      <c r="B74" s="43" t="s">
        <v>108</v>
      </c>
      <c r="C74" s="44">
        <v>5.0000000000000001E-3</v>
      </c>
      <c r="D74" s="206" t="s">
        <v>262</v>
      </c>
      <c r="E74" s="206"/>
      <c r="F74" s="206"/>
      <c r="G74" s="204" t="s">
        <v>109</v>
      </c>
      <c r="H74" s="204"/>
      <c r="I74" s="205"/>
    </row>
    <row r="75" spans="2:9" ht="29.25" customHeight="1" x14ac:dyDescent="0.25">
      <c r="B75" s="43" t="s">
        <v>110</v>
      </c>
      <c r="C75" s="44">
        <v>1.9400000000000001E-2</v>
      </c>
      <c r="D75" s="203" t="s">
        <v>111</v>
      </c>
      <c r="E75" s="203"/>
      <c r="F75" s="203"/>
      <c r="G75" s="222" t="s">
        <v>236</v>
      </c>
      <c r="H75" s="222"/>
      <c r="I75" s="223"/>
    </row>
    <row r="76" spans="2:9" ht="39" customHeight="1" x14ac:dyDescent="0.25">
      <c r="B76" s="43" t="s">
        <v>112</v>
      </c>
      <c r="C76" s="44">
        <v>7.4000000000000003E-3</v>
      </c>
      <c r="D76" s="206" t="s">
        <v>149</v>
      </c>
      <c r="E76" s="206"/>
      <c r="F76" s="206"/>
      <c r="G76" s="204"/>
      <c r="H76" s="204"/>
      <c r="I76" s="205"/>
    </row>
    <row r="77" spans="2:9" ht="65.25" customHeight="1" thickBot="1" x14ac:dyDescent="0.3">
      <c r="B77" s="46" t="s">
        <v>113</v>
      </c>
      <c r="C77" s="61">
        <v>3.5000000000000003E-2</v>
      </c>
      <c r="D77" s="221" t="s">
        <v>262</v>
      </c>
      <c r="E77" s="221"/>
      <c r="F77" s="221"/>
      <c r="G77" s="216" t="s">
        <v>109</v>
      </c>
      <c r="H77" s="216"/>
      <c r="I77" s="217"/>
    </row>
    <row r="78" spans="2:9" ht="15.75" thickBot="1" x14ac:dyDescent="0.3">
      <c r="B78" s="54"/>
      <c r="C78" s="57"/>
      <c r="D78" s="242"/>
      <c r="E78" s="242"/>
      <c r="F78" s="242"/>
      <c r="G78" s="243"/>
      <c r="H78" s="243"/>
      <c r="I78" s="243"/>
    </row>
    <row r="79" spans="2:9" ht="15.75" x14ac:dyDescent="0.25">
      <c r="B79" s="249" t="s">
        <v>114</v>
      </c>
      <c r="C79" s="250"/>
      <c r="D79" s="250"/>
      <c r="E79" s="250"/>
      <c r="F79" s="250"/>
      <c r="G79" s="250"/>
      <c r="H79" s="250"/>
      <c r="I79" s="251"/>
    </row>
    <row r="80" spans="2:9" ht="15.75" x14ac:dyDescent="0.25">
      <c r="B80" s="78" t="s">
        <v>79</v>
      </c>
      <c r="C80" s="79" t="s">
        <v>19</v>
      </c>
      <c r="D80" s="252" t="s">
        <v>80</v>
      </c>
      <c r="E80" s="252"/>
      <c r="F80" s="252"/>
      <c r="G80" s="252" t="s">
        <v>81</v>
      </c>
      <c r="H80" s="252"/>
      <c r="I80" s="253"/>
    </row>
    <row r="81" spans="2:9" ht="15.75" x14ac:dyDescent="0.25">
      <c r="B81" s="43" t="s">
        <v>152</v>
      </c>
      <c r="C81" s="44">
        <v>0</v>
      </c>
      <c r="D81" s="206" t="s">
        <v>155</v>
      </c>
      <c r="E81" s="206"/>
      <c r="F81" s="206"/>
      <c r="G81" s="204" t="s">
        <v>109</v>
      </c>
      <c r="H81" s="204"/>
      <c r="I81" s="205"/>
    </row>
    <row r="82" spans="2:9" ht="63" customHeight="1" x14ac:dyDescent="0.25">
      <c r="B82" s="43" t="s">
        <v>153</v>
      </c>
      <c r="C82" s="44">
        <v>2.8E-3</v>
      </c>
      <c r="D82" s="206" t="s">
        <v>156</v>
      </c>
      <c r="E82" s="206"/>
      <c r="F82" s="206"/>
      <c r="G82" s="229" t="s">
        <v>115</v>
      </c>
      <c r="H82" s="229"/>
      <c r="I82" s="230"/>
    </row>
    <row r="83" spans="2:9" ht="30" x14ac:dyDescent="0.25">
      <c r="B83" s="43" t="s">
        <v>154</v>
      </c>
      <c r="C83" s="44">
        <v>2.0000000000000001E-4</v>
      </c>
      <c r="D83" s="206" t="s">
        <v>157</v>
      </c>
      <c r="E83" s="206"/>
      <c r="F83" s="206"/>
      <c r="G83" s="204" t="s">
        <v>116</v>
      </c>
      <c r="H83" s="204"/>
      <c r="I83" s="205"/>
    </row>
    <row r="84" spans="2:9" ht="30" x14ac:dyDescent="0.25">
      <c r="B84" s="73" t="s">
        <v>160</v>
      </c>
      <c r="C84" s="74">
        <v>2.9999999999999997E-4</v>
      </c>
      <c r="D84" s="255" t="s">
        <v>158</v>
      </c>
      <c r="E84" s="255"/>
      <c r="F84" s="255"/>
      <c r="G84" s="261" t="s">
        <v>117</v>
      </c>
      <c r="H84" s="261"/>
      <c r="I84" s="262"/>
    </row>
    <row r="85" spans="2:9" ht="30.75" thickBot="1" x14ac:dyDescent="0.3">
      <c r="B85" s="46" t="s">
        <v>161</v>
      </c>
      <c r="C85" s="61">
        <v>6.9999999999999999E-4</v>
      </c>
      <c r="D85" s="221" t="s">
        <v>159</v>
      </c>
      <c r="E85" s="221"/>
      <c r="F85" s="221"/>
      <c r="G85" s="216" t="s">
        <v>118</v>
      </c>
      <c r="H85" s="216"/>
      <c r="I85" s="217"/>
    </row>
    <row r="86" spans="2:9" ht="15.75" thickBot="1" x14ac:dyDescent="0.3">
      <c r="E86" s="25"/>
      <c r="F86" s="25"/>
      <c r="H86" s="40"/>
    </row>
    <row r="87" spans="2:9" ht="15.75" x14ac:dyDescent="0.25">
      <c r="B87" s="263" t="s">
        <v>167</v>
      </c>
      <c r="C87" s="264"/>
      <c r="D87" s="264"/>
      <c r="E87" s="264"/>
      <c r="F87" s="264"/>
      <c r="G87" s="264"/>
      <c r="H87" s="264"/>
      <c r="I87" s="265"/>
    </row>
    <row r="88" spans="2:9" ht="15.75" x14ac:dyDescent="0.25">
      <c r="B88" s="80" t="s">
        <v>79</v>
      </c>
      <c r="C88" s="81" t="s">
        <v>19</v>
      </c>
      <c r="D88" s="266" t="s">
        <v>80</v>
      </c>
      <c r="E88" s="266"/>
      <c r="F88" s="266"/>
      <c r="G88" s="266" t="s">
        <v>81</v>
      </c>
      <c r="H88" s="266"/>
      <c r="I88" s="267"/>
    </row>
    <row r="89" spans="2:9" ht="59.25" customHeight="1" x14ac:dyDescent="0.25">
      <c r="B89" s="75" t="s">
        <v>172</v>
      </c>
      <c r="C89" s="45">
        <v>0</v>
      </c>
      <c r="D89" s="254" t="s">
        <v>261</v>
      </c>
      <c r="E89" s="254"/>
      <c r="F89" s="254"/>
      <c r="G89" s="259" t="s">
        <v>237</v>
      </c>
      <c r="H89" s="259"/>
      <c r="I89" s="260"/>
    </row>
    <row r="90" spans="2:9" ht="64.5" customHeight="1" x14ac:dyDescent="0.25">
      <c r="B90" s="75" t="s">
        <v>173</v>
      </c>
      <c r="C90" s="45">
        <v>0</v>
      </c>
      <c r="D90" s="254" t="s">
        <v>258</v>
      </c>
      <c r="E90" s="254"/>
      <c r="F90" s="254"/>
      <c r="G90" s="259" t="s">
        <v>257</v>
      </c>
      <c r="H90" s="259"/>
      <c r="I90" s="260"/>
    </row>
    <row r="91" spans="2:9" ht="47.25" customHeight="1" x14ac:dyDescent="0.25">
      <c r="B91" s="75" t="s">
        <v>175</v>
      </c>
      <c r="C91" s="45">
        <v>0</v>
      </c>
      <c r="D91" s="254" t="s">
        <v>169</v>
      </c>
      <c r="E91" s="254"/>
      <c r="F91" s="254"/>
      <c r="G91" s="259" t="s">
        <v>168</v>
      </c>
      <c r="H91" s="259"/>
      <c r="I91" s="260"/>
    </row>
    <row r="92" spans="2:9" ht="63" customHeight="1" x14ac:dyDescent="0.25">
      <c r="B92" s="75" t="s">
        <v>174</v>
      </c>
      <c r="C92" s="45">
        <v>0</v>
      </c>
      <c r="D92" s="254" t="s">
        <v>176</v>
      </c>
      <c r="E92" s="254"/>
      <c r="F92" s="254"/>
      <c r="G92" s="259" t="s">
        <v>259</v>
      </c>
      <c r="H92" s="259"/>
      <c r="I92" s="260"/>
    </row>
    <row r="93" spans="2:9" ht="47.25" customHeight="1" x14ac:dyDescent="0.25">
      <c r="B93" s="75" t="s">
        <v>170</v>
      </c>
      <c r="C93" s="45" t="s">
        <v>77</v>
      </c>
      <c r="D93" s="254" t="s">
        <v>77</v>
      </c>
      <c r="E93" s="254"/>
      <c r="F93" s="254"/>
      <c r="G93" s="214" t="s">
        <v>77</v>
      </c>
      <c r="H93" s="214"/>
      <c r="I93" s="215"/>
    </row>
    <row r="94" spans="2:9" ht="47.25" customHeight="1" thickBot="1" x14ac:dyDescent="0.3">
      <c r="B94" s="76" t="s">
        <v>171</v>
      </c>
      <c r="C94" s="47">
        <v>0</v>
      </c>
      <c r="D94" s="256" t="s">
        <v>260</v>
      </c>
      <c r="E94" s="256"/>
      <c r="F94" s="256"/>
      <c r="G94" s="257" t="s">
        <v>246</v>
      </c>
      <c r="H94" s="257"/>
      <c r="I94" s="258"/>
    </row>
    <row r="95" spans="2:9" x14ac:dyDescent="0.25">
      <c r="E95" s="25"/>
      <c r="F95" s="25"/>
    </row>
    <row r="96" spans="2:9" x14ac:dyDescent="0.25">
      <c r="E96" s="25"/>
      <c r="F96" s="25"/>
    </row>
    <row r="97" spans="5:6" x14ac:dyDescent="0.25">
      <c r="E97" s="26"/>
      <c r="F97" s="26"/>
    </row>
    <row r="98" spans="5:6" x14ac:dyDescent="0.25">
      <c r="E98" s="25"/>
      <c r="F98" s="25"/>
    </row>
    <row r="99" spans="5:6" x14ac:dyDescent="0.25">
      <c r="E99" s="25"/>
      <c r="F99" s="25"/>
    </row>
    <row r="100" spans="5:6" x14ac:dyDescent="0.25">
      <c r="E100" s="25"/>
      <c r="F100" s="25"/>
    </row>
    <row r="101" spans="5:6" x14ac:dyDescent="0.25">
      <c r="E101" s="25"/>
      <c r="F101" s="25"/>
    </row>
    <row r="102" spans="5:6" x14ac:dyDescent="0.25">
      <c r="E102" s="25"/>
      <c r="F102" s="25"/>
    </row>
    <row r="103" spans="5:6" x14ac:dyDescent="0.25">
      <c r="E103" s="25"/>
      <c r="F103" s="25"/>
    </row>
    <row r="104" spans="5:6" x14ac:dyDescent="0.25">
      <c r="E104" s="26"/>
      <c r="F104" s="26"/>
    </row>
    <row r="105" spans="5:6" x14ac:dyDescent="0.25">
      <c r="E105" s="25"/>
      <c r="F105" s="25"/>
    </row>
    <row r="106" spans="5:6" x14ac:dyDescent="0.25">
      <c r="E106" s="25"/>
      <c r="F106" s="25"/>
    </row>
    <row r="107" spans="5:6" x14ac:dyDescent="0.25">
      <c r="E107" s="25"/>
      <c r="F107" s="25"/>
    </row>
    <row r="108" spans="5:6" x14ac:dyDescent="0.25">
      <c r="E108" s="25"/>
      <c r="F108" s="25"/>
    </row>
    <row r="109" spans="5:6" x14ac:dyDescent="0.25">
      <c r="E109" s="25"/>
      <c r="F109" s="25"/>
    </row>
    <row r="110" spans="5:6" x14ac:dyDescent="0.25">
      <c r="E110" s="25"/>
      <c r="F110" s="25"/>
    </row>
    <row r="111" spans="5:6" x14ac:dyDescent="0.25">
      <c r="E111" s="25"/>
      <c r="F111" s="25"/>
    </row>
    <row r="112" spans="5:6" x14ac:dyDescent="0.25">
      <c r="E112" s="25"/>
      <c r="F112" s="25"/>
    </row>
  </sheetData>
  <mergeCells count="105">
    <mergeCell ref="D89:F89"/>
    <mergeCell ref="D83:F83"/>
    <mergeCell ref="G83:I83"/>
    <mergeCell ref="D84:F84"/>
    <mergeCell ref="G93:I93"/>
    <mergeCell ref="D94:F94"/>
    <mergeCell ref="G94:I94"/>
    <mergeCell ref="G89:I89"/>
    <mergeCell ref="D90:F90"/>
    <mergeCell ref="G90:I90"/>
    <mergeCell ref="D91:F91"/>
    <mergeCell ref="G91:I91"/>
    <mergeCell ref="D92:F92"/>
    <mergeCell ref="G92:I92"/>
    <mergeCell ref="D93:F93"/>
    <mergeCell ref="G84:I84"/>
    <mergeCell ref="D85:F85"/>
    <mergeCell ref="G85:I85"/>
    <mergeCell ref="B87:I87"/>
    <mergeCell ref="D88:F88"/>
    <mergeCell ref="G88:I88"/>
    <mergeCell ref="D82:F82"/>
    <mergeCell ref="G82:I82"/>
    <mergeCell ref="D76:F76"/>
    <mergeCell ref="B79:I79"/>
    <mergeCell ref="B54:C54"/>
    <mergeCell ref="B62:E62"/>
    <mergeCell ref="D78:F78"/>
    <mergeCell ref="G78:I78"/>
    <mergeCell ref="D80:F80"/>
    <mergeCell ref="G80:I80"/>
    <mergeCell ref="D81:F81"/>
    <mergeCell ref="G81:I81"/>
    <mergeCell ref="D20:F20"/>
    <mergeCell ref="G20:I20"/>
    <mergeCell ref="D9:F9"/>
    <mergeCell ref="D10:F10"/>
    <mergeCell ref="G9:I9"/>
    <mergeCell ref="G10:I10"/>
    <mergeCell ref="D11:F11"/>
    <mergeCell ref="D73:F73"/>
    <mergeCell ref="G73:I73"/>
    <mergeCell ref="B38:G38"/>
    <mergeCell ref="H38:I38"/>
    <mergeCell ref="D30:F30"/>
    <mergeCell ref="G30:I30"/>
    <mergeCell ref="D31:F31"/>
    <mergeCell ref="G31:I31"/>
    <mergeCell ref="D32:F32"/>
    <mergeCell ref="G32:I32"/>
    <mergeCell ref="D27:F27"/>
    <mergeCell ref="G27:I27"/>
    <mergeCell ref="D28:F28"/>
    <mergeCell ref="G28:I28"/>
    <mergeCell ref="D29:F29"/>
    <mergeCell ref="G29:I29"/>
    <mergeCell ref="B15:I15"/>
    <mergeCell ref="B22:I22"/>
    <mergeCell ref="D24:F24"/>
    <mergeCell ref="G24:I24"/>
    <mergeCell ref="D25:F25"/>
    <mergeCell ref="G25:I25"/>
    <mergeCell ref="D26:F26"/>
    <mergeCell ref="G26:I26"/>
    <mergeCell ref="D23:F23"/>
    <mergeCell ref="G23:I23"/>
    <mergeCell ref="B33:I33"/>
    <mergeCell ref="D34:F34"/>
    <mergeCell ref="G34:I34"/>
    <mergeCell ref="D35:F35"/>
    <mergeCell ref="G35:I35"/>
    <mergeCell ref="D36:F36"/>
    <mergeCell ref="G76:I76"/>
    <mergeCell ref="D77:F77"/>
    <mergeCell ref="G77:I77"/>
    <mergeCell ref="D74:F74"/>
    <mergeCell ref="G74:I74"/>
    <mergeCell ref="D75:F75"/>
    <mergeCell ref="G75:I75"/>
    <mergeCell ref="B70:I70"/>
    <mergeCell ref="D71:F71"/>
    <mergeCell ref="G71:I71"/>
    <mergeCell ref="D72:F72"/>
    <mergeCell ref="G72:I72"/>
    <mergeCell ref="G36:I36"/>
    <mergeCell ref="B46:F46"/>
    <mergeCell ref="B3:I3"/>
    <mergeCell ref="B4:I4"/>
    <mergeCell ref="B6:I6"/>
    <mergeCell ref="D7:F7"/>
    <mergeCell ref="G7:I7"/>
    <mergeCell ref="D18:F18"/>
    <mergeCell ref="G18:I18"/>
    <mergeCell ref="D19:F19"/>
    <mergeCell ref="G19:I19"/>
    <mergeCell ref="D8:F8"/>
    <mergeCell ref="G8:I8"/>
    <mergeCell ref="B16:I16"/>
    <mergeCell ref="D17:F17"/>
    <mergeCell ref="G17:I17"/>
    <mergeCell ref="D12:F12"/>
    <mergeCell ref="D13:F13"/>
    <mergeCell ref="G11:I11"/>
    <mergeCell ref="G12:I12"/>
    <mergeCell ref="G13:I13"/>
  </mergeCells>
  <printOptions horizontalCentered="1"/>
  <pageMargins left="0" right="0" top="0" bottom="0" header="0" footer="0"/>
  <pageSetup paperSize="9" scale="25" orientation="portrait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74"/>
  <sheetViews>
    <sheetView showGridLines="0" zoomScaleNormal="100" workbookViewId="0">
      <selection activeCell="C6" sqref="C6"/>
    </sheetView>
  </sheetViews>
  <sheetFormatPr defaultRowHeight="15" x14ac:dyDescent="0.25"/>
  <cols>
    <col min="2" max="2" width="57.5703125" style="173" bestFit="1" customWidth="1"/>
    <col min="3" max="3" width="6.5703125" style="151" bestFit="1" customWidth="1"/>
    <col min="4" max="4" width="10.85546875" style="151" bestFit="1" customWidth="1"/>
    <col min="5" max="5" width="7.5703125" style="151" bestFit="1" customWidth="1"/>
    <col min="6" max="6" width="15.140625" style="160" bestFit="1" customWidth="1"/>
    <col min="7" max="7" width="24.85546875" style="160" bestFit="1" customWidth="1"/>
    <col min="9" max="9" width="57.5703125" bestFit="1" customWidth="1"/>
    <col min="10" max="10" width="6.5703125" bestFit="1" customWidth="1"/>
    <col min="11" max="11" width="10.85546875" bestFit="1" customWidth="1"/>
    <col min="12" max="12" width="7.5703125" bestFit="1" customWidth="1"/>
    <col min="13" max="13" width="15.140625" bestFit="1" customWidth="1"/>
    <col min="14" max="14" width="24.85546875" bestFit="1" customWidth="1"/>
  </cols>
  <sheetData>
    <row r="1" spans="2:14" ht="74.25" customHeight="1" x14ac:dyDescent="0.25">
      <c r="B1" s="172"/>
      <c r="C1" s="142"/>
      <c r="D1" s="142"/>
      <c r="E1" s="142"/>
      <c r="F1" s="142"/>
      <c r="G1" s="142"/>
    </row>
    <row r="2" spans="2:14" ht="15.75" thickBot="1" x14ac:dyDescent="0.3"/>
    <row r="3" spans="2:14" x14ac:dyDescent="0.25">
      <c r="B3" s="271" t="s">
        <v>191</v>
      </c>
      <c r="C3" s="272"/>
      <c r="D3" s="272"/>
      <c r="E3" s="272"/>
      <c r="F3" s="272"/>
      <c r="G3" s="273"/>
      <c r="I3" s="271" t="s">
        <v>191</v>
      </c>
      <c r="J3" s="272"/>
      <c r="K3" s="272"/>
      <c r="L3" s="272"/>
      <c r="M3" s="272"/>
      <c r="N3" s="273"/>
    </row>
    <row r="4" spans="2:14" ht="15.75" customHeight="1" x14ac:dyDescent="0.25">
      <c r="B4" s="268" t="s">
        <v>254</v>
      </c>
      <c r="C4" s="269"/>
      <c r="D4" s="269"/>
      <c r="E4" s="270"/>
      <c r="F4" s="274" t="str">
        <f>'Resumo Valor Estimado '!B6</f>
        <v>Posto A</v>
      </c>
      <c r="G4" s="275"/>
      <c r="I4" s="268" t="s">
        <v>217</v>
      </c>
      <c r="J4" s="269"/>
      <c r="K4" s="269"/>
      <c r="L4" s="270"/>
      <c r="M4" s="288" t="str">
        <f>'Resumo Valor Estimado '!B6</f>
        <v>Posto A</v>
      </c>
      <c r="N4" s="289"/>
    </row>
    <row r="5" spans="2:14" x14ac:dyDescent="0.25">
      <c r="B5" s="284" t="s">
        <v>208</v>
      </c>
      <c r="C5" s="285"/>
      <c r="D5" s="285"/>
      <c r="E5" s="285"/>
      <c r="F5" s="286">
        <f>'Resumo Valor Estimado '!E6</f>
        <v>1</v>
      </c>
      <c r="G5" s="287"/>
      <c r="I5" s="284" t="s">
        <v>208</v>
      </c>
      <c r="J5" s="285"/>
      <c r="K5" s="285"/>
      <c r="L5" s="296"/>
      <c r="M5" s="286">
        <f>'Resumo Valor Estimado '!E6</f>
        <v>1</v>
      </c>
      <c r="N5" s="287"/>
    </row>
    <row r="6" spans="2:14" s="87" customFormat="1" ht="25.5" x14ac:dyDescent="0.25">
      <c r="B6" s="174" t="s">
        <v>209</v>
      </c>
      <c r="C6" s="82" t="s">
        <v>203</v>
      </c>
      <c r="D6" s="83" t="s">
        <v>224</v>
      </c>
      <c r="E6" s="82" t="s">
        <v>204</v>
      </c>
      <c r="F6" s="86" t="s">
        <v>75</v>
      </c>
      <c r="G6" s="88" t="s">
        <v>225</v>
      </c>
      <c r="I6" s="174" t="s">
        <v>209</v>
      </c>
      <c r="J6" s="82" t="s">
        <v>203</v>
      </c>
      <c r="K6" s="83" t="s">
        <v>224</v>
      </c>
      <c r="L6" s="82" t="s">
        <v>204</v>
      </c>
      <c r="M6" s="86" t="s">
        <v>75</v>
      </c>
      <c r="N6" s="88" t="s">
        <v>225</v>
      </c>
    </row>
    <row r="7" spans="2:14" s="87" customFormat="1" ht="27.75" customHeight="1" x14ac:dyDescent="0.25">
      <c r="B7" s="175"/>
      <c r="C7" s="84" t="s">
        <v>223</v>
      </c>
      <c r="D7" s="85">
        <v>0</v>
      </c>
      <c r="E7" s="82"/>
      <c r="F7" s="86">
        <v>0</v>
      </c>
      <c r="G7" s="89">
        <f t="shared" ref="G7:G12" si="0">F7*D7*$F$5</f>
        <v>0</v>
      </c>
      <c r="I7" s="175"/>
      <c r="J7" s="84" t="s">
        <v>223</v>
      </c>
      <c r="K7" s="85">
        <v>0</v>
      </c>
      <c r="L7" s="82" t="s">
        <v>241</v>
      </c>
      <c r="M7" s="86">
        <v>0</v>
      </c>
      <c r="N7" s="89">
        <f t="shared" ref="N7:N12" si="1">M7*K7*$F$5</f>
        <v>0</v>
      </c>
    </row>
    <row r="8" spans="2:14" s="87" customFormat="1" x14ac:dyDescent="0.25">
      <c r="B8" s="174"/>
      <c r="C8" s="84" t="s">
        <v>223</v>
      </c>
      <c r="D8" s="85">
        <v>0</v>
      </c>
      <c r="E8" s="82"/>
      <c r="F8" s="86">
        <v>0</v>
      </c>
      <c r="G8" s="89">
        <f t="shared" si="0"/>
        <v>0</v>
      </c>
      <c r="I8" s="174"/>
      <c r="J8" s="84" t="s">
        <v>223</v>
      </c>
      <c r="K8" s="85">
        <v>0</v>
      </c>
      <c r="L8" s="82" t="s">
        <v>241</v>
      </c>
      <c r="M8" s="86">
        <v>0</v>
      </c>
      <c r="N8" s="89">
        <f t="shared" si="1"/>
        <v>0</v>
      </c>
    </row>
    <row r="9" spans="2:14" s="87" customFormat="1" x14ac:dyDescent="0.25">
      <c r="B9" s="174"/>
      <c r="C9" s="84" t="s">
        <v>223</v>
      </c>
      <c r="D9" s="85">
        <v>0</v>
      </c>
      <c r="E9" s="82"/>
      <c r="F9" s="86">
        <v>0</v>
      </c>
      <c r="G9" s="89">
        <f t="shared" si="0"/>
        <v>0</v>
      </c>
      <c r="I9" s="174"/>
      <c r="J9" s="84" t="s">
        <v>223</v>
      </c>
      <c r="K9" s="85">
        <v>0</v>
      </c>
      <c r="L9" s="82" t="s">
        <v>241</v>
      </c>
      <c r="M9" s="86">
        <v>0</v>
      </c>
      <c r="N9" s="89">
        <f t="shared" si="1"/>
        <v>0</v>
      </c>
    </row>
    <row r="10" spans="2:14" s="87" customFormat="1" x14ac:dyDescent="0.25">
      <c r="B10" s="174"/>
      <c r="C10" s="84" t="s">
        <v>223</v>
      </c>
      <c r="D10" s="85">
        <v>0</v>
      </c>
      <c r="E10" s="82"/>
      <c r="F10" s="86">
        <v>0</v>
      </c>
      <c r="G10" s="89">
        <f t="shared" si="0"/>
        <v>0</v>
      </c>
      <c r="I10" s="174"/>
      <c r="J10" s="84" t="s">
        <v>223</v>
      </c>
      <c r="K10" s="85">
        <v>0</v>
      </c>
      <c r="L10" s="82" t="s">
        <v>241</v>
      </c>
      <c r="M10" s="86">
        <v>0</v>
      </c>
      <c r="N10" s="89">
        <f t="shared" si="1"/>
        <v>0</v>
      </c>
    </row>
    <row r="11" spans="2:14" s="87" customFormat="1" x14ac:dyDescent="0.25">
      <c r="B11" s="174"/>
      <c r="C11" s="84" t="s">
        <v>223</v>
      </c>
      <c r="D11" s="85">
        <v>0</v>
      </c>
      <c r="E11" s="82"/>
      <c r="F11" s="86">
        <v>0</v>
      </c>
      <c r="G11" s="89">
        <f t="shared" si="0"/>
        <v>0</v>
      </c>
      <c r="I11" s="174"/>
      <c r="J11" s="84" t="s">
        <v>223</v>
      </c>
      <c r="K11" s="85">
        <v>0</v>
      </c>
      <c r="L11" s="82" t="s">
        <v>241</v>
      </c>
      <c r="M11" s="86">
        <v>0</v>
      </c>
      <c r="N11" s="89">
        <f t="shared" si="1"/>
        <v>0</v>
      </c>
    </row>
    <row r="12" spans="2:14" s="87" customFormat="1" x14ac:dyDescent="0.25">
      <c r="B12" s="174"/>
      <c r="C12" s="84" t="s">
        <v>223</v>
      </c>
      <c r="D12" s="85">
        <v>0</v>
      </c>
      <c r="E12" s="82"/>
      <c r="F12" s="86">
        <v>0</v>
      </c>
      <c r="G12" s="89">
        <f t="shared" si="0"/>
        <v>0</v>
      </c>
      <c r="I12" s="174"/>
      <c r="J12" s="84" t="s">
        <v>223</v>
      </c>
      <c r="K12" s="85">
        <v>0</v>
      </c>
      <c r="L12" s="82" t="s">
        <v>241</v>
      </c>
      <c r="M12" s="86">
        <v>0</v>
      </c>
      <c r="N12" s="89">
        <f t="shared" si="1"/>
        <v>0</v>
      </c>
    </row>
    <row r="13" spans="2:14" s="37" customFormat="1" x14ac:dyDescent="0.25">
      <c r="B13" s="280" t="s">
        <v>205</v>
      </c>
      <c r="C13" s="281"/>
      <c r="D13" s="281"/>
      <c r="E13" s="281"/>
      <c r="F13" s="281"/>
      <c r="G13" s="89">
        <f>SUM(G7:G12)</f>
        <v>0</v>
      </c>
      <c r="I13" s="290" t="s">
        <v>205</v>
      </c>
      <c r="J13" s="291"/>
      <c r="K13" s="291"/>
      <c r="L13" s="291"/>
      <c r="M13" s="292"/>
      <c r="N13" s="89">
        <f>SUM(N7:N12)</f>
        <v>0</v>
      </c>
    </row>
    <row r="14" spans="2:14" s="37" customFormat="1" x14ac:dyDescent="0.25">
      <c r="B14" s="280" t="s">
        <v>206</v>
      </c>
      <c r="C14" s="281"/>
      <c r="D14" s="281"/>
      <c r="E14" s="281"/>
      <c r="F14" s="281"/>
      <c r="G14" s="90">
        <f>G13/12</f>
        <v>0</v>
      </c>
      <c r="I14" s="290" t="s">
        <v>206</v>
      </c>
      <c r="J14" s="291"/>
      <c r="K14" s="291"/>
      <c r="L14" s="291"/>
      <c r="M14" s="292"/>
      <c r="N14" s="90">
        <f>N13/12</f>
        <v>0</v>
      </c>
    </row>
    <row r="15" spans="2:14" ht="15.75" thickBot="1" x14ac:dyDescent="0.3">
      <c r="B15" s="282" t="s">
        <v>207</v>
      </c>
      <c r="C15" s="283"/>
      <c r="D15" s="283"/>
      <c r="E15" s="283"/>
      <c r="F15" s="283"/>
      <c r="G15" s="91">
        <f>G14/F5</f>
        <v>0</v>
      </c>
      <c r="I15" s="293" t="s">
        <v>207</v>
      </c>
      <c r="J15" s="294"/>
      <c r="K15" s="294"/>
      <c r="L15" s="294"/>
      <c r="M15" s="295"/>
      <c r="N15" s="91">
        <f>N14/M5</f>
        <v>0</v>
      </c>
    </row>
    <row r="16" spans="2:14" ht="15.75" thickBot="1" x14ac:dyDescent="0.3"/>
    <row r="17" spans="2:14" x14ac:dyDescent="0.25">
      <c r="B17" s="271" t="s">
        <v>191</v>
      </c>
      <c r="C17" s="272"/>
      <c r="D17" s="272"/>
      <c r="E17" s="272"/>
      <c r="F17" s="272"/>
      <c r="G17" s="273"/>
      <c r="I17" s="271" t="s">
        <v>191</v>
      </c>
      <c r="J17" s="272"/>
      <c r="K17" s="272"/>
      <c r="L17" s="272"/>
      <c r="M17" s="272"/>
      <c r="N17" s="273"/>
    </row>
    <row r="18" spans="2:14" ht="15.75" customHeight="1" x14ac:dyDescent="0.25">
      <c r="B18" s="268" t="s">
        <v>254</v>
      </c>
      <c r="C18" s="269"/>
      <c r="D18" s="269"/>
      <c r="E18" s="270"/>
      <c r="F18" s="274" t="str">
        <f>'Resumo Valor Estimado '!B7</f>
        <v>Posto B</v>
      </c>
      <c r="G18" s="275"/>
      <c r="I18" s="268" t="s">
        <v>217</v>
      </c>
      <c r="J18" s="269"/>
      <c r="K18" s="269"/>
      <c r="L18" s="270"/>
      <c r="M18" s="288" t="str">
        <f>'Resumo Valor Estimado '!B7</f>
        <v>Posto B</v>
      </c>
      <c r="N18" s="289"/>
    </row>
    <row r="19" spans="2:14" x14ac:dyDescent="0.25">
      <c r="B19" s="284" t="s">
        <v>208</v>
      </c>
      <c r="C19" s="285"/>
      <c r="D19" s="285"/>
      <c r="E19" s="285"/>
      <c r="F19" s="286">
        <f>'Resumo Valor Estimado '!E7</f>
        <v>1</v>
      </c>
      <c r="G19" s="287"/>
      <c r="I19" s="284" t="s">
        <v>208</v>
      </c>
      <c r="J19" s="285"/>
      <c r="K19" s="285"/>
      <c r="L19" s="296"/>
      <c r="M19" s="286">
        <f>'Resumo Valor Estimado '!E7</f>
        <v>1</v>
      </c>
      <c r="N19" s="287"/>
    </row>
    <row r="20" spans="2:14" s="87" customFormat="1" ht="25.5" x14ac:dyDescent="0.25">
      <c r="B20" s="174" t="s">
        <v>209</v>
      </c>
      <c r="C20" s="82" t="s">
        <v>203</v>
      </c>
      <c r="D20" s="83" t="s">
        <v>224</v>
      </c>
      <c r="E20" s="82" t="s">
        <v>204</v>
      </c>
      <c r="F20" s="86" t="s">
        <v>75</v>
      </c>
      <c r="G20" s="88" t="s">
        <v>225</v>
      </c>
      <c r="I20" s="174" t="s">
        <v>209</v>
      </c>
      <c r="J20" s="82" t="s">
        <v>203</v>
      </c>
      <c r="K20" s="83" t="s">
        <v>224</v>
      </c>
      <c r="L20" s="82" t="s">
        <v>204</v>
      </c>
      <c r="M20" s="86" t="s">
        <v>75</v>
      </c>
      <c r="N20" s="88" t="s">
        <v>225</v>
      </c>
    </row>
    <row r="21" spans="2:14" s="87" customFormat="1" ht="27.75" customHeight="1" x14ac:dyDescent="0.25">
      <c r="B21" s="175"/>
      <c r="C21" s="84" t="s">
        <v>223</v>
      </c>
      <c r="D21" s="85">
        <v>0</v>
      </c>
      <c r="E21" s="82" t="s">
        <v>241</v>
      </c>
      <c r="F21" s="86">
        <v>0</v>
      </c>
      <c r="G21" s="89">
        <f t="shared" ref="G21:G26" si="2">F21*D21*$F$5</f>
        <v>0</v>
      </c>
      <c r="I21" s="175"/>
      <c r="J21" s="84" t="s">
        <v>223</v>
      </c>
      <c r="K21" s="85">
        <v>0</v>
      </c>
      <c r="L21" s="82" t="s">
        <v>241</v>
      </c>
      <c r="M21" s="86">
        <v>0</v>
      </c>
      <c r="N21" s="89">
        <f t="shared" ref="N21:N26" si="3">M21*K21*$F$5</f>
        <v>0</v>
      </c>
    </row>
    <row r="22" spans="2:14" s="87" customFormat="1" x14ac:dyDescent="0.25">
      <c r="B22" s="174"/>
      <c r="C22" s="84" t="s">
        <v>223</v>
      </c>
      <c r="D22" s="85">
        <v>0</v>
      </c>
      <c r="E22" s="82" t="s">
        <v>241</v>
      </c>
      <c r="F22" s="86">
        <v>0</v>
      </c>
      <c r="G22" s="89">
        <f t="shared" si="2"/>
        <v>0</v>
      </c>
      <c r="I22" s="174"/>
      <c r="J22" s="84" t="s">
        <v>223</v>
      </c>
      <c r="K22" s="85">
        <v>0</v>
      </c>
      <c r="L22" s="82" t="s">
        <v>241</v>
      </c>
      <c r="M22" s="86">
        <v>0</v>
      </c>
      <c r="N22" s="89">
        <f t="shared" si="3"/>
        <v>0</v>
      </c>
    </row>
    <row r="23" spans="2:14" s="87" customFormat="1" x14ac:dyDescent="0.25">
      <c r="B23" s="174"/>
      <c r="C23" s="84" t="s">
        <v>223</v>
      </c>
      <c r="D23" s="85">
        <v>0</v>
      </c>
      <c r="E23" s="82" t="s">
        <v>241</v>
      </c>
      <c r="F23" s="86">
        <v>0</v>
      </c>
      <c r="G23" s="89">
        <f t="shared" si="2"/>
        <v>0</v>
      </c>
      <c r="I23" s="174"/>
      <c r="J23" s="84" t="s">
        <v>223</v>
      </c>
      <c r="K23" s="85">
        <v>0</v>
      </c>
      <c r="L23" s="82" t="s">
        <v>241</v>
      </c>
      <c r="M23" s="86">
        <v>0</v>
      </c>
      <c r="N23" s="89">
        <f t="shared" si="3"/>
        <v>0</v>
      </c>
    </row>
    <row r="24" spans="2:14" s="87" customFormat="1" x14ac:dyDescent="0.25">
      <c r="B24" s="174"/>
      <c r="C24" s="84" t="s">
        <v>223</v>
      </c>
      <c r="D24" s="85">
        <v>0</v>
      </c>
      <c r="E24" s="82" t="s">
        <v>241</v>
      </c>
      <c r="F24" s="86">
        <v>0</v>
      </c>
      <c r="G24" s="89">
        <f t="shared" si="2"/>
        <v>0</v>
      </c>
      <c r="I24" s="174"/>
      <c r="J24" s="84" t="s">
        <v>223</v>
      </c>
      <c r="K24" s="85">
        <v>0</v>
      </c>
      <c r="L24" s="82" t="s">
        <v>241</v>
      </c>
      <c r="M24" s="86">
        <v>0</v>
      </c>
      <c r="N24" s="89">
        <f t="shared" si="3"/>
        <v>0</v>
      </c>
    </row>
    <row r="25" spans="2:14" s="87" customFormat="1" x14ac:dyDescent="0.25">
      <c r="B25" s="174"/>
      <c r="C25" s="84" t="s">
        <v>223</v>
      </c>
      <c r="D25" s="85">
        <v>0</v>
      </c>
      <c r="E25" s="82" t="s">
        <v>241</v>
      </c>
      <c r="F25" s="86">
        <v>0</v>
      </c>
      <c r="G25" s="89">
        <f t="shared" si="2"/>
        <v>0</v>
      </c>
      <c r="I25" s="174"/>
      <c r="J25" s="84" t="s">
        <v>223</v>
      </c>
      <c r="K25" s="85">
        <v>0</v>
      </c>
      <c r="L25" s="82" t="s">
        <v>241</v>
      </c>
      <c r="M25" s="86">
        <v>0</v>
      </c>
      <c r="N25" s="89">
        <f t="shared" si="3"/>
        <v>0</v>
      </c>
    </row>
    <row r="26" spans="2:14" s="87" customFormat="1" x14ac:dyDescent="0.25">
      <c r="B26" s="174"/>
      <c r="C26" s="84" t="s">
        <v>223</v>
      </c>
      <c r="D26" s="85">
        <v>0</v>
      </c>
      <c r="E26" s="82" t="s">
        <v>241</v>
      </c>
      <c r="F26" s="86">
        <v>0</v>
      </c>
      <c r="G26" s="89">
        <f t="shared" si="2"/>
        <v>0</v>
      </c>
      <c r="I26" s="174"/>
      <c r="J26" s="84" t="s">
        <v>223</v>
      </c>
      <c r="K26" s="85">
        <v>0</v>
      </c>
      <c r="L26" s="82" t="s">
        <v>241</v>
      </c>
      <c r="M26" s="86">
        <v>0</v>
      </c>
      <c r="N26" s="89">
        <f t="shared" si="3"/>
        <v>0</v>
      </c>
    </row>
    <row r="27" spans="2:14" s="37" customFormat="1" x14ac:dyDescent="0.25">
      <c r="B27" s="280" t="s">
        <v>205</v>
      </c>
      <c r="C27" s="281"/>
      <c r="D27" s="281"/>
      <c r="E27" s="281"/>
      <c r="F27" s="281"/>
      <c r="G27" s="89">
        <f>SUM(G21:G26)</f>
        <v>0</v>
      </c>
      <c r="I27" s="290" t="s">
        <v>205</v>
      </c>
      <c r="J27" s="291"/>
      <c r="K27" s="291"/>
      <c r="L27" s="291"/>
      <c r="M27" s="292"/>
      <c r="N27" s="89">
        <f>SUM(N21:N26)</f>
        <v>0</v>
      </c>
    </row>
    <row r="28" spans="2:14" s="37" customFormat="1" x14ac:dyDescent="0.25">
      <c r="B28" s="280" t="s">
        <v>206</v>
      </c>
      <c r="C28" s="281"/>
      <c r="D28" s="281"/>
      <c r="E28" s="281"/>
      <c r="F28" s="281"/>
      <c r="G28" s="90">
        <f>G27/12</f>
        <v>0</v>
      </c>
      <c r="I28" s="290" t="s">
        <v>206</v>
      </c>
      <c r="J28" s="291"/>
      <c r="K28" s="291"/>
      <c r="L28" s="291"/>
      <c r="M28" s="292"/>
      <c r="N28" s="90">
        <f>N27/12</f>
        <v>0</v>
      </c>
    </row>
    <row r="29" spans="2:14" ht="15.75" thickBot="1" x14ac:dyDescent="0.3">
      <c r="B29" s="282" t="s">
        <v>207</v>
      </c>
      <c r="C29" s="283"/>
      <c r="D29" s="283"/>
      <c r="E29" s="283"/>
      <c r="F29" s="283"/>
      <c r="G29" s="91">
        <f>G28/F19</f>
        <v>0</v>
      </c>
      <c r="I29" s="293" t="s">
        <v>207</v>
      </c>
      <c r="J29" s="294"/>
      <c r="K29" s="294"/>
      <c r="L29" s="294"/>
      <c r="M29" s="295"/>
      <c r="N29" s="91">
        <f>N28/M19</f>
        <v>0</v>
      </c>
    </row>
    <row r="30" spans="2:14" ht="15.75" thickBot="1" x14ac:dyDescent="0.3"/>
    <row r="31" spans="2:14" x14ac:dyDescent="0.25">
      <c r="B31" s="271" t="s">
        <v>191</v>
      </c>
      <c r="C31" s="272"/>
      <c r="D31" s="272"/>
      <c r="E31" s="272"/>
      <c r="F31" s="272"/>
      <c r="G31" s="273"/>
      <c r="I31" s="271" t="s">
        <v>191</v>
      </c>
      <c r="J31" s="272"/>
      <c r="K31" s="272"/>
      <c r="L31" s="272"/>
      <c r="M31" s="272"/>
      <c r="N31" s="273"/>
    </row>
    <row r="32" spans="2:14" ht="15.75" customHeight="1" x14ac:dyDescent="0.25">
      <c r="B32" s="268" t="s">
        <v>254</v>
      </c>
      <c r="C32" s="269"/>
      <c r="D32" s="269"/>
      <c r="E32" s="270"/>
      <c r="F32" s="274" t="str">
        <f>'Resumo Valor Estimado '!B8</f>
        <v>Posto C</v>
      </c>
      <c r="G32" s="275"/>
      <c r="I32" s="268" t="s">
        <v>217</v>
      </c>
      <c r="J32" s="269"/>
      <c r="K32" s="269"/>
      <c r="L32" s="270"/>
      <c r="M32" s="288" t="str">
        <f>'Resumo Valor Estimado '!B8</f>
        <v>Posto C</v>
      </c>
      <c r="N32" s="289"/>
    </row>
    <row r="33" spans="2:14" x14ac:dyDescent="0.25">
      <c r="B33" s="284" t="s">
        <v>208</v>
      </c>
      <c r="C33" s="285"/>
      <c r="D33" s="285"/>
      <c r="E33" s="285"/>
      <c r="F33" s="286">
        <f>'Resumo Valor Estimado '!E8</f>
        <v>1</v>
      </c>
      <c r="G33" s="287"/>
      <c r="I33" s="284" t="s">
        <v>208</v>
      </c>
      <c r="J33" s="285"/>
      <c r="K33" s="285"/>
      <c r="L33" s="296"/>
      <c r="M33" s="286">
        <f>'Resumo Valor Estimado '!E8</f>
        <v>1</v>
      </c>
      <c r="N33" s="287"/>
    </row>
    <row r="34" spans="2:14" s="87" customFormat="1" ht="25.5" x14ac:dyDescent="0.25">
      <c r="B34" s="174" t="s">
        <v>209</v>
      </c>
      <c r="C34" s="82" t="s">
        <v>203</v>
      </c>
      <c r="D34" s="83" t="s">
        <v>224</v>
      </c>
      <c r="E34" s="82" t="s">
        <v>204</v>
      </c>
      <c r="F34" s="86" t="s">
        <v>75</v>
      </c>
      <c r="G34" s="88" t="s">
        <v>225</v>
      </c>
      <c r="I34" s="174" t="s">
        <v>209</v>
      </c>
      <c r="J34" s="82" t="s">
        <v>203</v>
      </c>
      <c r="K34" s="83" t="s">
        <v>224</v>
      </c>
      <c r="L34" s="82" t="s">
        <v>204</v>
      </c>
      <c r="M34" s="86" t="s">
        <v>75</v>
      </c>
      <c r="N34" s="88" t="s">
        <v>225</v>
      </c>
    </row>
    <row r="35" spans="2:14" s="87" customFormat="1" ht="27.75" customHeight="1" x14ac:dyDescent="0.25">
      <c r="B35" s="175"/>
      <c r="C35" s="84" t="s">
        <v>223</v>
      </c>
      <c r="D35" s="85">
        <v>0</v>
      </c>
      <c r="E35" s="82" t="s">
        <v>241</v>
      </c>
      <c r="F35" s="86">
        <v>0</v>
      </c>
      <c r="G35" s="89">
        <f t="shared" ref="G35:G40" si="4">F35*D35*$F$5</f>
        <v>0</v>
      </c>
      <c r="I35" s="175"/>
      <c r="J35" s="84" t="s">
        <v>223</v>
      </c>
      <c r="K35" s="85">
        <v>0</v>
      </c>
      <c r="L35" s="82" t="s">
        <v>241</v>
      </c>
      <c r="M35" s="86">
        <v>0</v>
      </c>
      <c r="N35" s="89">
        <f t="shared" ref="N35:N40" si="5">M35*K35*$F$5</f>
        <v>0</v>
      </c>
    </row>
    <row r="36" spans="2:14" s="87" customFormat="1" x14ac:dyDescent="0.25">
      <c r="B36" s="174"/>
      <c r="C36" s="84" t="s">
        <v>223</v>
      </c>
      <c r="D36" s="85">
        <v>0</v>
      </c>
      <c r="E36" s="82" t="s">
        <v>241</v>
      </c>
      <c r="F36" s="86">
        <v>0</v>
      </c>
      <c r="G36" s="89">
        <f t="shared" si="4"/>
        <v>0</v>
      </c>
      <c r="I36" s="174"/>
      <c r="J36" s="84" t="s">
        <v>223</v>
      </c>
      <c r="K36" s="85">
        <v>0</v>
      </c>
      <c r="L36" s="82" t="s">
        <v>241</v>
      </c>
      <c r="M36" s="86">
        <v>0</v>
      </c>
      <c r="N36" s="89">
        <f t="shared" si="5"/>
        <v>0</v>
      </c>
    </row>
    <row r="37" spans="2:14" s="87" customFormat="1" x14ac:dyDescent="0.25">
      <c r="B37" s="174"/>
      <c r="C37" s="84" t="s">
        <v>223</v>
      </c>
      <c r="D37" s="85">
        <v>0</v>
      </c>
      <c r="E37" s="82" t="s">
        <v>241</v>
      </c>
      <c r="F37" s="86">
        <v>0</v>
      </c>
      <c r="G37" s="89">
        <f t="shared" si="4"/>
        <v>0</v>
      </c>
      <c r="I37" s="174"/>
      <c r="J37" s="84" t="s">
        <v>223</v>
      </c>
      <c r="K37" s="85">
        <v>0</v>
      </c>
      <c r="L37" s="82" t="s">
        <v>241</v>
      </c>
      <c r="M37" s="86">
        <v>0</v>
      </c>
      <c r="N37" s="89">
        <f t="shared" si="5"/>
        <v>0</v>
      </c>
    </row>
    <row r="38" spans="2:14" s="87" customFormat="1" x14ac:dyDescent="0.25">
      <c r="B38" s="174"/>
      <c r="C38" s="84" t="s">
        <v>223</v>
      </c>
      <c r="D38" s="85">
        <v>0</v>
      </c>
      <c r="E38" s="82" t="s">
        <v>241</v>
      </c>
      <c r="F38" s="86">
        <v>0</v>
      </c>
      <c r="G38" s="89">
        <f t="shared" si="4"/>
        <v>0</v>
      </c>
      <c r="I38" s="174"/>
      <c r="J38" s="84" t="s">
        <v>223</v>
      </c>
      <c r="K38" s="85">
        <v>0</v>
      </c>
      <c r="L38" s="82" t="s">
        <v>241</v>
      </c>
      <c r="M38" s="86">
        <v>0</v>
      </c>
      <c r="N38" s="89">
        <f t="shared" si="5"/>
        <v>0</v>
      </c>
    </row>
    <row r="39" spans="2:14" s="87" customFormat="1" x14ac:dyDescent="0.25">
      <c r="B39" s="174"/>
      <c r="C39" s="84" t="s">
        <v>223</v>
      </c>
      <c r="D39" s="85">
        <v>0</v>
      </c>
      <c r="E39" s="82" t="s">
        <v>241</v>
      </c>
      <c r="F39" s="86">
        <v>0</v>
      </c>
      <c r="G39" s="89">
        <f t="shared" si="4"/>
        <v>0</v>
      </c>
      <c r="I39" s="174"/>
      <c r="J39" s="84" t="s">
        <v>223</v>
      </c>
      <c r="K39" s="85">
        <v>0</v>
      </c>
      <c r="L39" s="82" t="s">
        <v>241</v>
      </c>
      <c r="M39" s="86">
        <v>0</v>
      </c>
      <c r="N39" s="89">
        <f t="shared" si="5"/>
        <v>0</v>
      </c>
    </row>
    <row r="40" spans="2:14" s="87" customFormat="1" x14ac:dyDescent="0.25">
      <c r="B40" s="174"/>
      <c r="C40" s="84" t="s">
        <v>223</v>
      </c>
      <c r="D40" s="85">
        <v>0</v>
      </c>
      <c r="E40" s="82" t="s">
        <v>241</v>
      </c>
      <c r="F40" s="86">
        <v>0</v>
      </c>
      <c r="G40" s="89">
        <f t="shared" si="4"/>
        <v>0</v>
      </c>
      <c r="I40" s="174"/>
      <c r="J40" s="84" t="s">
        <v>223</v>
      </c>
      <c r="K40" s="85">
        <v>0</v>
      </c>
      <c r="L40" s="82" t="s">
        <v>241</v>
      </c>
      <c r="M40" s="86">
        <v>0</v>
      </c>
      <c r="N40" s="89">
        <f t="shared" si="5"/>
        <v>0</v>
      </c>
    </row>
    <row r="41" spans="2:14" s="37" customFormat="1" x14ac:dyDescent="0.25">
      <c r="B41" s="280" t="s">
        <v>205</v>
      </c>
      <c r="C41" s="281"/>
      <c r="D41" s="281"/>
      <c r="E41" s="281"/>
      <c r="F41" s="281"/>
      <c r="G41" s="89">
        <f>SUM(G35:G40)</f>
        <v>0</v>
      </c>
      <c r="I41" s="290" t="s">
        <v>205</v>
      </c>
      <c r="J41" s="291"/>
      <c r="K41" s="291"/>
      <c r="L41" s="291"/>
      <c r="M41" s="292"/>
      <c r="N41" s="89">
        <f>SUM(N35:N40)</f>
        <v>0</v>
      </c>
    </row>
    <row r="42" spans="2:14" s="37" customFormat="1" x14ac:dyDescent="0.25">
      <c r="B42" s="280" t="s">
        <v>206</v>
      </c>
      <c r="C42" s="281"/>
      <c r="D42" s="281"/>
      <c r="E42" s="281"/>
      <c r="F42" s="281"/>
      <c r="G42" s="90">
        <f>G41/12</f>
        <v>0</v>
      </c>
      <c r="I42" s="290" t="s">
        <v>206</v>
      </c>
      <c r="J42" s="291"/>
      <c r="K42" s="291"/>
      <c r="L42" s="291"/>
      <c r="M42" s="292"/>
      <c r="N42" s="90">
        <f>N41/12</f>
        <v>0</v>
      </c>
    </row>
    <row r="43" spans="2:14" ht="15.75" thickBot="1" x14ac:dyDescent="0.3">
      <c r="B43" s="282" t="s">
        <v>207</v>
      </c>
      <c r="C43" s="283"/>
      <c r="D43" s="283"/>
      <c r="E43" s="283"/>
      <c r="F43" s="283"/>
      <c r="G43" s="91">
        <f>G42/F33</f>
        <v>0</v>
      </c>
      <c r="I43" s="293" t="s">
        <v>207</v>
      </c>
      <c r="J43" s="294"/>
      <c r="K43" s="294"/>
      <c r="L43" s="294"/>
      <c r="M43" s="295"/>
      <c r="N43" s="91">
        <f>N42/M33</f>
        <v>0</v>
      </c>
    </row>
    <row r="44" spans="2:14" ht="15.75" thickBot="1" x14ac:dyDescent="0.3"/>
    <row r="45" spans="2:14" x14ac:dyDescent="0.25">
      <c r="B45" s="271" t="s">
        <v>191</v>
      </c>
      <c r="C45" s="272"/>
      <c r="D45" s="272"/>
      <c r="E45" s="272"/>
      <c r="F45" s="272"/>
      <c r="G45" s="273"/>
      <c r="I45" s="271" t="s">
        <v>191</v>
      </c>
      <c r="J45" s="272"/>
      <c r="K45" s="272"/>
      <c r="L45" s="272"/>
      <c r="M45" s="272"/>
      <c r="N45" s="273"/>
    </row>
    <row r="46" spans="2:14" ht="15.75" customHeight="1" x14ac:dyDescent="0.25">
      <c r="B46" s="268" t="s">
        <v>254</v>
      </c>
      <c r="C46" s="269"/>
      <c r="D46" s="269"/>
      <c r="E46" s="270"/>
      <c r="F46" s="274" t="str">
        <f>'Resumo Valor Estimado '!B9</f>
        <v>Posto D</v>
      </c>
      <c r="G46" s="275"/>
      <c r="I46" s="268" t="s">
        <v>217</v>
      </c>
      <c r="J46" s="269"/>
      <c r="K46" s="269"/>
      <c r="L46" s="270"/>
      <c r="M46" s="288" t="str">
        <f>'Resumo Valor Estimado '!B9</f>
        <v>Posto D</v>
      </c>
      <c r="N46" s="289"/>
    </row>
    <row r="47" spans="2:14" x14ac:dyDescent="0.25">
      <c r="B47" s="284" t="s">
        <v>208</v>
      </c>
      <c r="C47" s="285"/>
      <c r="D47" s="285"/>
      <c r="E47" s="285"/>
      <c r="F47" s="286">
        <f>'Resumo Valor Estimado '!E9</f>
        <v>1</v>
      </c>
      <c r="G47" s="287"/>
      <c r="I47" s="284" t="s">
        <v>208</v>
      </c>
      <c r="J47" s="285"/>
      <c r="K47" s="285"/>
      <c r="L47" s="296"/>
      <c r="M47" s="286">
        <f>'Resumo Valor Estimado '!E9</f>
        <v>1</v>
      </c>
      <c r="N47" s="287"/>
    </row>
    <row r="48" spans="2:14" s="87" customFormat="1" ht="25.5" x14ac:dyDescent="0.25">
      <c r="B48" s="174" t="s">
        <v>209</v>
      </c>
      <c r="C48" s="82" t="s">
        <v>203</v>
      </c>
      <c r="D48" s="83" t="s">
        <v>224</v>
      </c>
      <c r="E48" s="82" t="s">
        <v>204</v>
      </c>
      <c r="F48" s="86" t="s">
        <v>75</v>
      </c>
      <c r="G48" s="88" t="s">
        <v>225</v>
      </c>
      <c r="I48" s="174" t="s">
        <v>209</v>
      </c>
      <c r="J48" s="82" t="s">
        <v>203</v>
      </c>
      <c r="K48" s="83" t="s">
        <v>224</v>
      </c>
      <c r="L48" s="82" t="s">
        <v>204</v>
      </c>
      <c r="M48" s="86" t="s">
        <v>75</v>
      </c>
      <c r="N48" s="88" t="s">
        <v>225</v>
      </c>
    </row>
    <row r="49" spans="2:14" s="87" customFormat="1" ht="27.75" customHeight="1" x14ac:dyDescent="0.25">
      <c r="B49" s="175"/>
      <c r="C49" s="84" t="s">
        <v>223</v>
      </c>
      <c r="D49" s="85">
        <v>0</v>
      </c>
      <c r="E49" s="82"/>
      <c r="F49" s="86">
        <v>0</v>
      </c>
      <c r="G49" s="89">
        <f t="shared" ref="G49:G54" si="6">F49*D49*$F$5</f>
        <v>0</v>
      </c>
      <c r="I49" s="175"/>
      <c r="J49" s="84" t="s">
        <v>223</v>
      </c>
      <c r="K49" s="85">
        <v>0</v>
      </c>
      <c r="L49" s="82" t="s">
        <v>241</v>
      </c>
      <c r="M49" s="86">
        <v>0</v>
      </c>
      <c r="N49" s="89">
        <f t="shared" ref="N49:N54" si="7">M49*K49*$F$5</f>
        <v>0</v>
      </c>
    </row>
    <row r="50" spans="2:14" s="87" customFormat="1" x14ac:dyDescent="0.25">
      <c r="B50" s="174"/>
      <c r="C50" s="84" t="s">
        <v>223</v>
      </c>
      <c r="D50" s="85">
        <v>0</v>
      </c>
      <c r="E50" s="82"/>
      <c r="F50" s="86">
        <v>0</v>
      </c>
      <c r="G50" s="89">
        <f t="shared" si="6"/>
        <v>0</v>
      </c>
      <c r="I50" s="174"/>
      <c r="J50" s="84" t="s">
        <v>223</v>
      </c>
      <c r="K50" s="85">
        <v>0</v>
      </c>
      <c r="L50" s="82" t="s">
        <v>241</v>
      </c>
      <c r="M50" s="86">
        <v>0</v>
      </c>
      <c r="N50" s="89">
        <f t="shared" si="7"/>
        <v>0</v>
      </c>
    </row>
    <row r="51" spans="2:14" s="87" customFormat="1" x14ac:dyDescent="0.25">
      <c r="B51" s="174"/>
      <c r="C51" s="84" t="s">
        <v>223</v>
      </c>
      <c r="D51" s="85">
        <v>0</v>
      </c>
      <c r="E51" s="82"/>
      <c r="F51" s="86">
        <v>0</v>
      </c>
      <c r="G51" s="89">
        <f t="shared" si="6"/>
        <v>0</v>
      </c>
      <c r="I51" s="174"/>
      <c r="J51" s="84" t="s">
        <v>223</v>
      </c>
      <c r="K51" s="85">
        <v>0</v>
      </c>
      <c r="L51" s="82" t="s">
        <v>241</v>
      </c>
      <c r="M51" s="86">
        <v>0</v>
      </c>
      <c r="N51" s="89">
        <f t="shared" si="7"/>
        <v>0</v>
      </c>
    </row>
    <row r="52" spans="2:14" s="87" customFormat="1" x14ac:dyDescent="0.25">
      <c r="B52" s="174"/>
      <c r="C52" s="84" t="s">
        <v>223</v>
      </c>
      <c r="D52" s="85">
        <v>0</v>
      </c>
      <c r="E52" s="82"/>
      <c r="F52" s="86">
        <v>0</v>
      </c>
      <c r="G52" s="89">
        <f t="shared" si="6"/>
        <v>0</v>
      </c>
      <c r="I52" s="174"/>
      <c r="J52" s="84" t="s">
        <v>223</v>
      </c>
      <c r="K52" s="85">
        <v>0</v>
      </c>
      <c r="L52" s="82" t="s">
        <v>241</v>
      </c>
      <c r="M52" s="86">
        <v>0</v>
      </c>
      <c r="N52" s="89">
        <f t="shared" si="7"/>
        <v>0</v>
      </c>
    </row>
    <row r="53" spans="2:14" s="87" customFormat="1" x14ac:dyDescent="0.25">
      <c r="B53" s="174"/>
      <c r="C53" s="84" t="s">
        <v>223</v>
      </c>
      <c r="D53" s="85">
        <v>0</v>
      </c>
      <c r="E53" s="82"/>
      <c r="F53" s="86">
        <v>0</v>
      </c>
      <c r="G53" s="89">
        <f t="shared" si="6"/>
        <v>0</v>
      </c>
      <c r="I53" s="174"/>
      <c r="J53" s="84" t="s">
        <v>223</v>
      </c>
      <c r="K53" s="85">
        <v>0</v>
      </c>
      <c r="L53" s="82" t="s">
        <v>241</v>
      </c>
      <c r="M53" s="86">
        <v>0</v>
      </c>
      <c r="N53" s="89">
        <f t="shared" si="7"/>
        <v>0</v>
      </c>
    </row>
    <row r="54" spans="2:14" s="87" customFormat="1" x14ac:dyDescent="0.25">
      <c r="B54" s="174"/>
      <c r="C54" s="84" t="s">
        <v>223</v>
      </c>
      <c r="D54" s="85">
        <v>0</v>
      </c>
      <c r="E54" s="82"/>
      <c r="F54" s="86">
        <v>0</v>
      </c>
      <c r="G54" s="89">
        <f t="shared" si="6"/>
        <v>0</v>
      </c>
      <c r="I54" s="174"/>
      <c r="J54" s="84" t="s">
        <v>223</v>
      </c>
      <c r="K54" s="85">
        <v>0</v>
      </c>
      <c r="L54" s="82" t="s">
        <v>241</v>
      </c>
      <c r="M54" s="86">
        <v>0</v>
      </c>
      <c r="N54" s="89">
        <f t="shared" si="7"/>
        <v>0</v>
      </c>
    </row>
    <row r="55" spans="2:14" s="37" customFormat="1" x14ac:dyDescent="0.25">
      <c r="B55" s="280" t="s">
        <v>205</v>
      </c>
      <c r="C55" s="281"/>
      <c r="D55" s="281"/>
      <c r="E55" s="281"/>
      <c r="F55" s="281"/>
      <c r="G55" s="89">
        <f>SUM(G49:G54)</f>
        <v>0</v>
      </c>
      <c r="I55" s="290" t="s">
        <v>205</v>
      </c>
      <c r="J55" s="291"/>
      <c r="K55" s="291"/>
      <c r="L55" s="291"/>
      <c r="M55" s="292"/>
      <c r="N55" s="89">
        <f>SUM(N49:N54)</f>
        <v>0</v>
      </c>
    </row>
    <row r="56" spans="2:14" s="37" customFormat="1" x14ac:dyDescent="0.25">
      <c r="B56" s="280" t="s">
        <v>206</v>
      </c>
      <c r="C56" s="281"/>
      <c r="D56" s="281"/>
      <c r="E56" s="281"/>
      <c r="F56" s="281"/>
      <c r="G56" s="90">
        <f>G55/12</f>
        <v>0</v>
      </c>
      <c r="I56" s="290" t="s">
        <v>206</v>
      </c>
      <c r="J56" s="291"/>
      <c r="K56" s="291"/>
      <c r="L56" s="291"/>
      <c r="M56" s="292"/>
      <c r="N56" s="90">
        <f>N55/12</f>
        <v>0</v>
      </c>
    </row>
    <row r="57" spans="2:14" ht="15.75" thickBot="1" x14ac:dyDescent="0.3">
      <c r="B57" s="282" t="s">
        <v>207</v>
      </c>
      <c r="C57" s="283"/>
      <c r="D57" s="283"/>
      <c r="E57" s="283"/>
      <c r="F57" s="283"/>
      <c r="G57" s="91">
        <f>G56/F47</f>
        <v>0</v>
      </c>
      <c r="I57" s="293" t="s">
        <v>207</v>
      </c>
      <c r="J57" s="294"/>
      <c r="K57" s="294"/>
      <c r="L57" s="294"/>
      <c r="M57" s="295"/>
      <c r="N57" s="91">
        <f>N56/M47</f>
        <v>0</v>
      </c>
    </row>
    <row r="58" spans="2:14" ht="15.75" thickBot="1" x14ac:dyDescent="0.3"/>
    <row r="59" spans="2:14" x14ac:dyDescent="0.25">
      <c r="B59" s="271" t="s">
        <v>191</v>
      </c>
      <c r="C59" s="272"/>
      <c r="D59" s="272"/>
      <c r="E59" s="272"/>
      <c r="F59" s="272"/>
      <c r="G59" s="273"/>
      <c r="I59" s="271" t="s">
        <v>191</v>
      </c>
      <c r="J59" s="272"/>
      <c r="K59" s="272"/>
      <c r="L59" s="272"/>
      <c r="M59" s="272"/>
      <c r="N59" s="273"/>
    </row>
    <row r="60" spans="2:14" ht="15.75" customHeight="1" x14ac:dyDescent="0.25">
      <c r="B60" s="268" t="s">
        <v>254</v>
      </c>
      <c r="C60" s="269"/>
      <c r="D60" s="269"/>
      <c r="E60" s="270"/>
      <c r="F60" s="274" t="str">
        <f>'Resumo Valor Estimado '!B10</f>
        <v>Posto E</v>
      </c>
      <c r="G60" s="275"/>
      <c r="I60" s="268" t="s">
        <v>217</v>
      </c>
      <c r="J60" s="269"/>
      <c r="K60" s="269"/>
      <c r="L60" s="270"/>
      <c r="M60" s="288" t="str">
        <f>'Resumo Valor Estimado '!B10</f>
        <v>Posto E</v>
      </c>
      <c r="N60" s="289"/>
    </row>
    <row r="61" spans="2:14" x14ac:dyDescent="0.25">
      <c r="B61" s="284" t="s">
        <v>208</v>
      </c>
      <c r="C61" s="285"/>
      <c r="D61" s="285"/>
      <c r="E61" s="285"/>
      <c r="F61" s="286">
        <f>'Resumo Valor Estimado '!E10</f>
        <v>1</v>
      </c>
      <c r="G61" s="287"/>
      <c r="I61" s="284" t="s">
        <v>208</v>
      </c>
      <c r="J61" s="285"/>
      <c r="K61" s="285"/>
      <c r="L61" s="296"/>
      <c r="M61" s="286">
        <f>'Resumo Valor Estimado '!E10</f>
        <v>1</v>
      </c>
      <c r="N61" s="287"/>
    </row>
    <row r="62" spans="2:14" s="87" customFormat="1" ht="25.5" x14ac:dyDescent="0.25">
      <c r="B62" s="174" t="s">
        <v>209</v>
      </c>
      <c r="C62" s="82" t="s">
        <v>203</v>
      </c>
      <c r="D62" s="83" t="s">
        <v>224</v>
      </c>
      <c r="E62" s="82" t="s">
        <v>204</v>
      </c>
      <c r="F62" s="86" t="s">
        <v>75</v>
      </c>
      <c r="G62" s="88" t="s">
        <v>225</v>
      </c>
      <c r="I62" s="174" t="s">
        <v>209</v>
      </c>
      <c r="J62" s="82" t="s">
        <v>203</v>
      </c>
      <c r="K62" s="83" t="s">
        <v>224</v>
      </c>
      <c r="L62" s="82" t="s">
        <v>204</v>
      </c>
      <c r="M62" s="86" t="s">
        <v>75</v>
      </c>
      <c r="N62" s="88" t="s">
        <v>225</v>
      </c>
    </row>
    <row r="63" spans="2:14" s="87" customFormat="1" ht="27.75" customHeight="1" x14ac:dyDescent="0.25">
      <c r="B63" s="175"/>
      <c r="C63" s="84" t="s">
        <v>223</v>
      </c>
      <c r="D63" s="85">
        <v>0</v>
      </c>
      <c r="E63" s="82"/>
      <c r="F63" s="86">
        <v>0</v>
      </c>
      <c r="G63" s="89">
        <f t="shared" ref="G63:G68" si="8">F63*D63*$F$5</f>
        <v>0</v>
      </c>
      <c r="I63" s="175"/>
      <c r="J63" s="84" t="s">
        <v>223</v>
      </c>
      <c r="K63" s="85">
        <v>0</v>
      </c>
      <c r="L63" s="82" t="s">
        <v>241</v>
      </c>
      <c r="M63" s="86">
        <v>0</v>
      </c>
      <c r="N63" s="89">
        <f t="shared" ref="N63:N68" si="9">M63*K63*$F$5</f>
        <v>0</v>
      </c>
    </row>
    <row r="64" spans="2:14" s="87" customFormat="1" x14ac:dyDescent="0.25">
      <c r="B64" s="174"/>
      <c r="C64" s="84" t="s">
        <v>223</v>
      </c>
      <c r="D64" s="85">
        <v>0</v>
      </c>
      <c r="E64" s="82"/>
      <c r="F64" s="86">
        <v>0</v>
      </c>
      <c r="G64" s="89">
        <f t="shared" si="8"/>
        <v>0</v>
      </c>
      <c r="I64" s="174"/>
      <c r="J64" s="84" t="s">
        <v>223</v>
      </c>
      <c r="K64" s="85">
        <v>0</v>
      </c>
      <c r="L64" s="82" t="s">
        <v>241</v>
      </c>
      <c r="M64" s="86">
        <v>0</v>
      </c>
      <c r="N64" s="89">
        <f t="shared" si="9"/>
        <v>0</v>
      </c>
    </row>
    <row r="65" spans="2:14" s="87" customFormat="1" x14ac:dyDescent="0.25">
      <c r="B65" s="174"/>
      <c r="C65" s="84" t="s">
        <v>223</v>
      </c>
      <c r="D65" s="85">
        <v>0</v>
      </c>
      <c r="E65" s="82"/>
      <c r="F65" s="86">
        <v>0</v>
      </c>
      <c r="G65" s="89">
        <f t="shared" si="8"/>
        <v>0</v>
      </c>
      <c r="I65" s="174"/>
      <c r="J65" s="84" t="s">
        <v>223</v>
      </c>
      <c r="K65" s="85">
        <v>0</v>
      </c>
      <c r="L65" s="82" t="s">
        <v>241</v>
      </c>
      <c r="M65" s="86">
        <v>0</v>
      </c>
      <c r="N65" s="89">
        <f t="shared" si="9"/>
        <v>0</v>
      </c>
    </row>
    <row r="66" spans="2:14" s="87" customFormat="1" x14ac:dyDescent="0.25">
      <c r="B66" s="174"/>
      <c r="C66" s="84" t="s">
        <v>223</v>
      </c>
      <c r="D66" s="85">
        <v>0</v>
      </c>
      <c r="E66" s="82"/>
      <c r="F66" s="86">
        <v>0</v>
      </c>
      <c r="G66" s="89">
        <f t="shared" si="8"/>
        <v>0</v>
      </c>
      <c r="I66" s="174"/>
      <c r="J66" s="84" t="s">
        <v>223</v>
      </c>
      <c r="K66" s="85">
        <v>0</v>
      </c>
      <c r="L66" s="82" t="s">
        <v>241</v>
      </c>
      <c r="M66" s="86">
        <v>0</v>
      </c>
      <c r="N66" s="89">
        <f t="shared" si="9"/>
        <v>0</v>
      </c>
    </row>
    <row r="67" spans="2:14" s="87" customFormat="1" x14ac:dyDescent="0.25">
      <c r="B67" s="174"/>
      <c r="C67" s="84" t="s">
        <v>223</v>
      </c>
      <c r="D67" s="85">
        <v>0</v>
      </c>
      <c r="E67" s="82"/>
      <c r="F67" s="86">
        <v>0</v>
      </c>
      <c r="G67" s="89">
        <f t="shared" si="8"/>
        <v>0</v>
      </c>
      <c r="I67" s="174"/>
      <c r="J67" s="84" t="s">
        <v>223</v>
      </c>
      <c r="K67" s="85">
        <v>0</v>
      </c>
      <c r="L67" s="82" t="s">
        <v>241</v>
      </c>
      <c r="M67" s="86">
        <v>0</v>
      </c>
      <c r="N67" s="89">
        <f t="shared" si="9"/>
        <v>0</v>
      </c>
    </row>
    <row r="68" spans="2:14" s="87" customFormat="1" x14ac:dyDescent="0.25">
      <c r="B68" s="174"/>
      <c r="C68" s="84" t="s">
        <v>223</v>
      </c>
      <c r="D68" s="85">
        <v>0</v>
      </c>
      <c r="E68" s="82"/>
      <c r="F68" s="86">
        <v>0</v>
      </c>
      <c r="G68" s="89">
        <f t="shared" si="8"/>
        <v>0</v>
      </c>
      <c r="I68" s="174"/>
      <c r="J68" s="84" t="s">
        <v>223</v>
      </c>
      <c r="K68" s="85">
        <v>0</v>
      </c>
      <c r="L68" s="82" t="s">
        <v>241</v>
      </c>
      <c r="M68" s="86">
        <v>0</v>
      </c>
      <c r="N68" s="89">
        <f t="shared" si="9"/>
        <v>0</v>
      </c>
    </row>
    <row r="69" spans="2:14" s="37" customFormat="1" x14ac:dyDescent="0.25">
      <c r="B69" s="280" t="s">
        <v>205</v>
      </c>
      <c r="C69" s="281"/>
      <c r="D69" s="281"/>
      <c r="E69" s="281"/>
      <c r="F69" s="281"/>
      <c r="G69" s="89">
        <f>SUM(G63:G68)</f>
        <v>0</v>
      </c>
      <c r="I69" s="290" t="s">
        <v>205</v>
      </c>
      <c r="J69" s="291"/>
      <c r="K69" s="291"/>
      <c r="L69" s="291"/>
      <c r="M69" s="292"/>
      <c r="N69" s="89">
        <f>SUM(N63:N68)</f>
        <v>0</v>
      </c>
    </row>
    <row r="70" spans="2:14" s="37" customFormat="1" x14ac:dyDescent="0.25">
      <c r="B70" s="280" t="s">
        <v>206</v>
      </c>
      <c r="C70" s="281"/>
      <c r="D70" s="281"/>
      <c r="E70" s="281"/>
      <c r="F70" s="281"/>
      <c r="G70" s="90">
        <f>G69/12</f>
        <v>0</v>
      </c>
      <c r="I70" s="290" t="s">
        <v>206</v>
      </c>
      <c r="J70" s="291"/>
      <c r="K70" s="291"/>
      <c r="L70" s="291"/>
      <c r="M70" s="292"/>
      <c r="N70" s="90">
        <f>N69/12</f>
        <v>0</v>
      </c>
    </row>
    <row r="71" spans="2:14" ht="15.75" thickBot="1" x14ac:dyDescent="0.3">
      <c r="B71" s="282" t="s">
        <v>207</v>
      </c>
      <c r="C71" s="283"/>
      <c r="D71" s="283"/>
      <c r="E71" s="283"/>
      <c r="F71" s="283"/>
      <c r="G71" s="91">
        <f>G70/F61</f>
        <v>0</v>
      </c>
      <c r="I71" s="293" t="s">
        <v>207</v>
      </c>
      <c r="J71" s="294"/>
      <c r="K71" s="294"/>
      <c r="L71" s="294"/>
      <c r="M71" s="295"/>
      <c r="N71" s="91">
        <f>N70/M61</f>
        <v>0</v>
      </c>
    </row>
    <row r="72" spans="2:14" ht="15.75" thickBot="1" x14ac:dyDescent="0.3"/>
    <row r="73" spans="2:14" s="58" customFormat="1" ht="15.75" x14ac:dyDescent="0.25">
      <c r="B73" s="276" t="s">
        <v>256</v>
      </c>
      <c r="C73" s="277"/>
      <c r="D73" s="277"/>
      <c r="E73" s="277"/>
      <c r="F73" s="166" t="s">
        <v>238</v>
      </c>
      <c r="G73" s="167" t="s">
        <v>239</v>
      </c>
      <c r="I73" s="276" t="s">
        <v>244</v>
      </c>
      <c r="J73" s="277"/>
      <c r="K73" s="277"/>
      <c r="L73" s="277"/>
      <c r="M73" s="166" t="s">
        <v>238</v>
      </c>
      <c r="N73" s="167" t="s">
        <v>239</v>
      </c>
    </row>
    <row r="74" spans="2:14" s="58" customFormat="1" ht="16.5" thickBot="1" x14ac:dyDescent="0.3">
      <c r="B74" s="278"/>
      <c r="C74" s="279"/>
      <c r="D74" s="279"/>
      <c r="E74" s="279"/>
      <c r="F74" s="168">
        <f>G71+G57+G43+G29+G15</f>
        <v>0</v>
      </c>
      <c r="G74" s="169">
        <f>F74*12</f>
        <v>0</v>
      </c>
      <c r="I74" s="278"/>
      <c r="J74" s="279"/>
      <c r="K74" s="279"/>
      <c r="L74" s="279"/>
      <c r="M74" s="168">
        <f>N71+N57+N43+N29+N15</f>
        <v>0</v>
      </c>
      <c r="N74" s="169">
        <f>M74*12</f>
        <v>0</v>
      </c>
    </row>
  </sheetData>
  <mergeCells count="82">
    <mergeCell ref="I61:L61"/>
    <mergeCell ref="M61:N61"/>
    <mergeCell ref="B69:F69"/>
    <mergeCell ref="I69:M69"/>
    <mergeCell ref="I70:M70"/>
    <mergeCell ref="B71:F71"/>
    <mergeCell ref="I71:M71"/>
    <mergeCell ref="B55:F55"/>
    <mergeCell ref="I55:M55"/>
    <mergeCell ref="B56:F56"/>
    <mergeCell ref="I56:M56"/>
    <mergeCell ref="B57:F57"/>
    <mergeCell ref="I57:M57"/>
    <mergeCell ref="B59:G59"/>
    <mergeCell ref="I59:N59"/>
    <mergeCell ref="B60:E60"/>
    <mergeCell ref="F60:G60"/>
    <mergeCell ref="I60:L60"/>
    <mergeCell ref="M60:N60"/>
    <mergeCell ref="B61:E61"/>
    <mergeCell ref="I45:N45"/>
    <mergeCell ref="B46:E46"/>
    <mergeCell ref="F46:G46"/>
    <mergeCell ref="I46:L46"/>
    <mergeCell ref="M46:N46"/>
    <mergeCell ref="I41:M41"/>
    <mergeCell ref="B42:F42"/>
    <mergeCell ref="I42:M42"/>
    <mergeCell ref="B43:F43"/>
    <mergeCell ref="I43:M43"/>
    <mergeCell ref="I73:L74"/>
    <mergeCell ref="I17:N17"/>
    <mergeCell ref="I18:L18"/>
    <mergeCell ref="M18:N18"/>
    <mergeCell ref="I19:L19"/>
    <mergeCell ref="M19:N19"/>
    <mergeCell ref="I27:M27"/>
    <mergeCell ref="I28:M28"/>
    <mergeCell ref="I29:M29"/>
    <mergeCell ref="I31:N31"/>
    <mergeCell ref="I32:L32"/>
    <mergeCell ref="M32:N32"/>
    <mergeCell ref="I47:L47"/>
    <mergeCell ref="M47:N47"/>
    <mergeCell ref="I33:L33"/>
    <mergeCell ref="M33:N33"/>
    <mergeCell ref="I3:N3"/>
    <mergeCell ref="M4:N4"/>
    <mergeCell ref="M5:N5"/>
    <mergeCell ref="I14:M14"/>
    <mergeCell ref="I15:M15"/>
    <mergeCell ref="I4:L4"/>
    <mergeCell ref="I5:L5"/>
    <mergeCell ref="I13:M13"/>
    <mergeCell ref="B17:G17"/>
    <mergeCell ref="F18:G18"/>
    <mergeCell ref="B19:E19"/>
    <mergeCell ref="F19:G19"/>
    <mergeCell ref="B27:F27"/>
    <mergeCell ref="B3:G3"/>
    <mergeCell ref="B13:F13"/>
    <mergeCell ref="B14:F14"/>
    <mergeCell ref="B15:F15"/>
    <mergeCell ref="F4:G4"/>
    <mergeCell ref="B5:E5"/>
    <mergeCell ref="F5:G5"/>
    <mergeCell ref="B4:E4"/>
    <mergeCell ref="B18:E18"/>
    <mergeCell ref="B31:G31"/>
    <mergeCell ref="B32:E32"/>
    <mergeCell ref="F32:G32"/>
    <mergeCell ref="B73:E74"/>
    <mergeCell ref="B28:F28"/>
    <mergeCell ref="B29:F29"/>
    <mergeCell ref="B47:E47"/>
    <mergeCell ref="F47:G47"/>
    <mergeCell ref="B33:E33"/>
    <mergeCell ref="F33:G33"/>
    <mergeCell ref="B41:F41"/>
    <mergeCell ref="B45:G45"/>
    <mergeCell ref="B70:F70"/>
    <mergeCell ref="F61:G6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R103"/>
  <sheetViews>
    <sheetView showGridLines="0" zoomScale="120" zoomScaleNormal="120" workbookViewId="0">
      <selection sqref="A1:XFD1"/>
    </sheetView>
  </sheetViews>
  <sheetFormatPr defaultRowHeight="12.75" x14ac:dyDescent="0.25"/>
  <cols>
    <col min="1" max="1" width="6.42578125" style="1" customWidth="1"/>
    <col min="2" max="2" width="52.28515625" style="1" customWidth="1"/>
    <col min="3" max="3" width="51.85546875" style="1" customWidth="1"/>
    <col min="4" max="4" width="10.28515625" style="1" customWidth="1"/>
    <col min="5" max="5" width="21.85546875" style="1" customWidth="1"/>
    <col min="6" max="36" width="9.140625" style="1"/>
    <col min="37" max="37" width="6.42578125" style="1" customWidth="1"/>
    <col min="38" max="38" width="52.28515625" style="1" customWidth="1"/>
    <col min="39" max="39" width="34.7109375" style="1" customWidth="1"/>
    <col min="40" max="40" width="9.5703125" style="1" customWidth="1"/>
    <col min="41" max="41" width="12.5703125" style="1" bestFit="1" customWidth="1"/>
    <col min="42" max="292" width="9.140625" style="1"/>
    <col min="293" max="293" width="6.42578125" style="1" customWidth="1"/>
    <col min="294" max="294" width="52.28515625" style="1" customWidth="1"/>
    <col min="295" max="295" width="34.7109375" style="1" customWidth="1"/>
    <col min="296" max="296" width="9.5703125" style="1" customWidth="1"/>
    <col min="297" max="297" width="12.5703125" style="1" bestFit="1" customWidth="1"/>
    <col min="298" max="548" width="9.140625" style="1"/>
    <col min="549" max="549" width="6.42578125" style="1" customWidth="1"/>
    <col min="550" max="550" width="52.28515625" style="1" customWidth="1"/>
    <col min="551" max="551" width="34.7109375" style="1" customWidth="1"/>
    <col min="552" max="552" width="9.5703125" style="1" customWidth="1"/>
    <col min="553" max="553" width="12.5703125" style="1" bestFit="1" customWidth="1"/>
    <col min="554" max="804" width="9.140625" style="1"/>
    <col min="805" max="805" width="6.42578125" style="1" customWidth="1"/>
    <col min="806" max="806" width="52.28515625" style="1" customWidth="1"/>
    <col min="807" max="807" width="34.7109375" style="1" customWidth="1"/>
    <col min="808" max="808" width="9.5703125" style="1" customWidth="1"/>
    <col min="809" max="809" width="12.5703125" style="1" bestFit="1" customWidth="1"/>
    <col min="810" max="1060" width="9.140625" style="1"/>
    <col min="1061" max="1061" width="6.42578125" style="1" customWidth="1"/>
    <col min="1062" max="1062" width="52.28515625" style="1" customWidth="1"/>
    <col min="1063" max="1063" width="34.7109375" style="1" customWidth="1"/>
    <col min="1064" max="1064" width="9.5703125" style="1" customWidth="1"/>
    <col min="1065" max="1065" width="12.5703125" style="1" bestFit="1" customWidth="1"/>
    <col min="1066" max="1316" width="9.140625" style="1"/>
    <col min="1317" max="1317" width="6.42578125" style="1" customWidth="1"/>
    <col min="1318" max="1318" width="52.28515625" style="1" customWidth="1"/>
    <col min="1319" max="1319" width="34.7109375" style="1" customWidth="1"/>
    <col min="1320" max="1320" width="9.5703125" style="1" customWidth="1"/>
    <col min="1321" max="1321" width="12.5703125" style="1" bestFit="1" customWidth="1"/>
    <col min="1322" max="1572" width="9.140625" style="1"/>
    <col min="1573" max="1573" width="6.42578125" style="1" customWidth="1"/>
    <col min="1574" max="1574" width="52.28515625" style="1" customWidth="1"/>
    <col min="1575" max="1575" width="34.7109375" style="1" customWidth="1"/>
    <col min="1576" max="1576" width="9.5703125" style="1" customWidth="1"/>
    <col min="1577" max="1577" width="12.5703125" style="1" bestFit="1" customWidth="1"/>
    <col min="1578" max="1828" width="9.140625" style="1"/>
    <col min="1829" max="1829" width="6.42578125" style="1" customWidth="1"/>
    <col min="1830" max="1830" width="52.28515625" style="1" customWidth="1"/>
    <col min="1831" max="1831" width="34.7109375" style="1" customWidth="1"/>
    <col min="1832" max="1832" width="9.5703125" style="1" customWidth="1"/>
    <col min="1833" max="1833" width="12.5703125" style="1" bestFit="1" customWidth="1"/>
    <col min="1834" max="2084" width="9.140625" style="1"/>
    <col min="2085" max="2085" width="6.42578125" style="1" customWidth="1"/>
    <col min="2086" max="2086" width="52.28515625" style="1" customWidth="1"/>
    <col min="2087" max="2087" width="34.7109375" style="1" customWidth="1"/>
    <col min="2088" max="2088" width="9.5703125" style="1" customWidth="1"/>
    <col min="2089" max="2089" width="12.5703125" style="1" bestFit="1" customWidth="1"/>
    <col min="2090" max="2340" width="9.140625" style="1"/>
    <col min="2341" max="2341" width="6.42578125" style="1" customWidth="1"/>
    <col min="2342" max="2342" width="52.28515625" style="1" customWidth="1"/>
    <col min="2343" max="2343" width="34.7109375" style="1" customWidth="1"/>
    <col min="2344" max="2344" width="9.5703125" style="1" customWidth="1"/>
    <col min="2345" max="2345" width="12.5703125" style="1" bestFit="1" customWidth="1"/>
    <col min="2346" max="2596" width="9.140625" style="1"/>
    <col min="2597" max="2597" width="6.42578125" style="1" customWidth="1"/>
    <col min="2598" max="2598" width="52.28515625" style="1" customWidth="1"/>
    <col min="2599" max="2599" width="34.7109375" style="1" customWidth="1"/>
    <col min="2600" max="2600" width="9.5703125" style="1" customWidth="1"/>
    <col min="2601" max="2601" width="12.5703125" style="1" bestFit="1" customWidth="1"/>
    <col min="2602" max="2852" width="9.140625" style="1"/>
    <col min="2853" max="2853" width="6.42578125" style="1" customWidth="1"/>
    <col min="2854" max="2854" width="52.28515625" style="1" customWidth="1"/>
    <col min="2855" max="2855" width="34.7109375" style="1" customWidth="1"/>
    <col min="2856" max="2856" width="9.5703125" style="1" customWidth="1"/>
    <col min="2857" max="2857" width="12.5703125" style="1" bestFit="1" customWidth="1"/>
    <col min="2858" max="3108" width="9.140625" style="1"/>
    <col min="3109" max="3109" width="6.42578125" style="1" customWidth="1"/>
    <col min="3110" max="3110" width="52.28515625" style="1" customWidth="1"/>
    <col min="3111" max="3111" width="34.7109375" style="1" customWidth="1"/>
    <col min="3112" max="3112" width="9.5703125" style="1" customWidth="1"/>
    <col min="3113" max="3113" width="12.5703125" style="1" bestFit="1" customWidth="1"/>
    <col min="3114" max="3364" width="9.140625" style="1"/>
    <col min="3365" max="3365" width="6.42578125" style="1" customWidth="1"/>
    <col min="3366" max="3366" width="52.28515625" style="1" customWidth="1"/>
    <col min="3367" max="3367" width="34.7109375" style="1" customWidth="1"/>
    <col min="3368" max="3368" width="9.5703125" style="1" customWidth="1"/>
    <col min="3369" max="3369" width="12.5703125" style="1" bestFit="1" customWidth="1"/>
    <col min="3370" max="3620" width="9.140625" style="1"/>
    <col min="3621" max="3621" width="6.42578125" style="1" customWidth="1"/>
    <col min="3622" max="3622" width="52.28515625" style="1" customWidth="1"/>
    <col min="3623" max="3623" width="34.7109375" style="1" customWidth="1"/>
    <col min="3624" max="3624" width="9.5703125" style="1" customWidth="1"/>
    <col min="3625" max="3625" width="12.5703125" style="1" bestFit="1" customWidth="1"/>
    <col min="3626" max="3876" width="9.140625" style="1"/>
    <col min="3877" max="3877" width="6.42578125" style="1" customWidth="1"/>
    <col min="3878" max="3878" width="52.28515625" style="1" customWidth="1"/>
    <col min="3879" max="3879" width="34.7109375" style="1" customWidth="1"/>
    <col min="3880" max="3880" width="9.5703125" style="1" customWidth="1"/>
    <col min="3881" max="3881" width="12.5703125" style="1" bestFit="1" customWidth="1"/>
    <col min="3882" max="4132" width="9.140625" style="1"/>
    <col min="4133" max="4133" width="6.42578125" style="1" customWidth="1"/>
    <col min="4134" max="4134" width="52.28515625" style="1" customWidth="1"/>
    <col min="4135" max="4135" width="34.7109375" style="1" customWidth="1"/>
    <col min="4136" max="4136" width="9.5703125" style="1" customWidth="1"/>
    <col min="4137" max="4137" width="12.5703125" style="1" bestFit="1" customWidth="1"/>
    <col min="4138" max="4388" width="9.140625" style="1"/>
    <col min="4389" max="4389" width="6.42578125" style="1" customWidth="1"/>
    <col min="4390" max="4390" width="52.28515625" style="1" customWidth="1"/>
    <col min="4391" max="4391" width="34.7109375" style="1" customWidth="1"/>
    <col min="4392" max="4392" width="9.5703125" style="1" customWidth="1"/>
    <col min="4393" max="4393" width="12.5703125" style="1" bestFit="1" customWidth="1"/>
    <col min="4394" max="4644" width="9.140625" style="1"/>
    <col min="4645" max="4645" width="6.42578125" style="1" customWidth="1"/>
    <col min="4646" max="4646" width="52.28515625" style="1" customWidth="1"/>
    <col min="4647" max="4647" width="34.7109375" style="1" customWidth="1"/>
    <col min="4648" max="4648" width="9.5703125" style="1" customWidth="1"/>
    <col min="4649" max="4649" width="12.5703125" style="1" bestFit="1" customWidth="1"/>
    <col min="4650" max="4900" width="9.140625" style="1"/>
    <col min="4901" max="4901" width="6.42578125" style="1" customWidth="1"/>
    <col min="4902" max="4902" width="52.28515625" style="1" customWidth="1"/>
    <col min="4903" max="4903" width="34.7109375" style="1" customWidth="1"/>
    <col min="4904" max="4904" width="9.5703125" style="1" customWidth="1"/>
    <col min="4905" max="4905" width="12.5703125" style="1" bestFit="1" customWidth="1"/>
    <col min="4906" max="5156" width="9.140625" style="1"/>
    <col min="5157" max="5157" width="6.42578125" style="1" customWidth="1"/>
    <col min="5158" max="5158" width="52.28515625" style="1" customWidth="1"/>
    <col min="5159" max="5159" width="34.7109375" style="1" customWidth="1"/>
    <col min="5160" max="5160" width="9.5703125" style="1" customWidth="1"/>
    <col min="5161" max="5161" width="12.5703125" style="1" bestFit="1" customWidth="1"/>
    <col min="5162" max="5412" width="9.140625" style="1"/>
    <col min="5413" max="5413" width="6.42578125" style="1" customWidth="1"/>
    <col min="5414" max="5414" width="52.28515625" style="1" customWidth="1"/>
    <col min="5415" max="5415" width="34.7109375" style="1" customWidth="1"/>
    <col min="5416" max="5416" width="9.5703125" style="1" customWidth="1"/>
    <col min="5417" max="5417" width="12.5703125" style="1" bestFit="1" customWidth="1"/>
    <col min="5418" max="5668" width="9.140625" style="1"/>
    <col min="5669" max="5669" width="6.42578125" style="1" customWidth="1"/>
    <col min="5670" max="5670" width="52.28515625" style="1" customWidth="1"/>
    <col min="5671" max="5671" width="34.7109375" style="1" customWidth="1"/>
    <col min="5672" max="5672" width="9.5703125" style="1" customWidth="1"/>
    <col min="5673" max="5673" width="12.5703125" style="1" bestFit="1" customWidth="1"/>
    <col min="5674" max="5924" width="9.140625" style="1"/>
    <col min="5925" max="5925" width="6.42578125" style="1" customWidth="1"/>
    <col min="5926" max="5926" width="52.28515625" style="1" customWidth="1"/>
    <col min="5927" max="5927" width="34.7109375" style="1" customWidth="1"/>
    <col min="5928" max="5928" width="9.5703125" style="1" customWidth="1"/>
    <col min="5929" max="5929" width="12.5703125" style="1" bestFit="1" customWidth="1"/>
    <col min="5930" max="6180" width="9.140625" style="1"/>
    <col min="6181" max="6181" width="6.42578125" style="1" customWidth="1"/>
    <col min="6182" max="6182" width="52.28515625" style="1" customWidth="1"/>
    <col min="6183" max="6183" width="34.7109375" style="1" customWidth="1"/>
    <col min="6184" max="6184" width="9.5703125" style="1" customWidth="1"/>
    <col min="6185" max="6185" width="12.5703125" style="1" bestFit="1" customWidth="1"/>
    <col min="6186" max="6436" width="9.140625" style="1"/>
    <col min="6437" max="6437" width="6.42578125" style="1" customWidth="1"/>
    <col min="6438" max="6438" width="52.28515625" style="1" customWidth="1"/>
    <col min="6439" max="6439" width="34.7109375" style="1" customWidth="1"/>
    <col min="6440" max="6440" width="9.5703125" style="1" customWidth="1"/>
    <col min="6441" max="6441" width="12.5703125" style="1" bestFit="1" customWidth="1"/>
    <col min="6442" max="6692" width="9.140625" style="1"/>
    <col min="6693" max="6693" width="6.42578125" style="1" customWidth="1"/>
    <col min="6694" max="6694" width="52.28515625" style="1" customWidth="1"/>
    <col min="6695" max="6695" width="34.7109375" style="1" customWidth="1"/>
    <col min="6696" max="6696" width="9.5703125" style="1" customWidth="1"/>
    <col min="6697" max="6697" width="12.5703125" style="1" bestFit="1" customWidth="1"/>
    <col min="6698" max="6948" width="9.140625" style="1"/>
    <col min="6949" max="6949" width="6.42578125" style="1" customWidth="1"/>
    <col min="6950" max="6950" width="52.28515625" style="1" customWidth="1"/>
    <col min="6951" max="6951" width="34.7109375" style="1" customWidth="1"/>
    <col min="6952" max="6952" width="9.5703125" style="1" customWidth="1"/>
    <col min="6953" max="6953" width="12.5703125" style="1" bestFit="1" customWidth="1"/>
    <col min="6954" max="7204" width="9.140625" style="1"/>
    <col min="7205" max="7205" width="6.42578125" style="1" customWidth="1"/>
    <col min="7206" max="7206" width="52.28515625" style="1" customWidth="1"/>
    <col min="7207" max="7207" width="34.7109375" style="1" customWidth="1"/>
    <col min="7208" max="7208" width="9.5703125" style="1" customWidth="1"/>
    <col min="7209" max="7209" width="12.5703125" style="1" bestFit="1" customWidth="1"/>
    <col min="7210" max="7460" width="9.140625" style="1"/>
    <col min="7461" max="7461" width="6.42578125" style="1" customWidth="1"/>
    <col min="7462" max="7462" width="52.28515625" style="1" customWidth="1"/>
    <col min="7463" max="7463" width="34.7109375" style="1" customWidth="1"/>
    <col min="7464" max="7464" width="9.5703125" style="1" customWidth="1"/>
    <col min="7465" max="7465" width="12.5703125" style="1" bestFit="1" customWidth="1"/>
    <col min="7466" max="7716" width="9.140625" style="1"/>
    <col min="7717" max="7717" width="6.42578125" style="1" customWidth="1"/>
    <col min="7718" max="7718" width="52.28515625" style="1" customWidth="1"/>
    <col min="7719" max="7719" width="34.7109375" style="1" customWidth="1"/>
    <col min="7720" max="7720" width="9.5703125" style="1" customWidth="1"/>
    <col min="7721" max="7721" width="12.5703125" style="1" bestFit="1" customWidth="1"/>
    <col min="7722" max="7972" width="9.140625" style="1"/>
    <col min="7973" max="7973" width="6.42578125" style="1" customWidth="1"/>
    <col min="7974" max="7974" width="52.28515625" style="1" customWidth="1"/>
    <col min="7975" max="7975" width="34.7109375" style="1" customWidth="1"/>
    <col min="7976" max="7976" width="9.5703125" style="1" customWidth="1"/>
    <col min="7977" max="7977" width="12.5703125" style="1" bestFit="1" customWidth="1"/>
    <col min="7978" max="8228" width="9.140625" style="1"/>
    <col min="8229" max="8229" width="6.42578125" style="1" customWidth="1"/>
    <col min="8230" max="8230" width="52.28515625" style="1" customWidth="1"/>
    <col min="8231" max="8231" width="34.7109375" style="1" customWidth="1"/>
    <col min="8232" max="8232" width="9.5703125" style="1" customWidth="1"/>
    <col min="8233" max="8233" width="12.5703125" style="1" bestFit="1" customWidth="1"/>
    <col min="8234" max="8484" width="9.140625" style="1"/>
    <col min="8485" max="8485" width="6.42578125" style="1" customWidth="1"/>
    <col min="8486" max="8486" width="52.28515625" style="1" customWidth="1"/>
    <col min="8487" max="8487" width="34.7109375" style="1" customWidth="1"/>
    <col min="8488" max="8488" width="9.5703125" style="1" customWidth="1"/>
    <col min="8489" max="8489" width="12.5703125" style="1" bestFit="1" customWidth="1"/>
    <col min="8490" max="8740" width="9.140625" style="1"/>
    <col min="8741" max="8741" width="6.42578125" style="1" customWidth="1"/>
    <col min="8742" max="8742" width="52.28515625" style="1" customWidth="1"/>
    <col min="8743" max="8743" width="34.7109375" style="1" customWidth="1"/>
    <col min="8744" max="8744" width="9.5703125" style="1" customWidth="1"/>
    <col min="8745" max="8745" width="12.5703125" style="1" bestFit="1" customWidth="1"/>
    <col min="8746" max="8996" width="9.140625" style="1"/>
    <col min="8997" max="8997" width="6.42578125" style="1" customWidth="1"/>
    <col min="8998" max="8998" width="52.28515625" style="1" customWidth="1"/>
    <col min="8999" max="8999" width="34.7109375" style="1" customWidth="1"/>
    <col min="9000" max="9000" width="9.5703125" style="1" customWidth="1"/>
    <col min="9001" max="9001" width="12.5703125" style="1" bestFit="1" customWidth="1"/>
    <col min="9002" max="9252" width="9.140625" style="1"/>
    <col min="9253" max="9253" width="6.42578125" style="1" customWidth="1"/>
    <col min="9254" max="9254" width="52.28515625" style="1" customWidth="1"/>
    <col min="9255" max="9255" width="34.7109375" style="1" customWidth="1"/>
    <col min="9256" max="9256" width="9.5703125" style="1" customWidth="1"/>
    <col min="9257" max="9257" width="12.5703125" style="1" bestFit="1" customWidth="1"/>
    <col min="9258" max="9508" width="9.140625" style="1"/>
    <col min="9509" max="9509" width="6.42578125" style="1" customWidth="1"/>
    <col min="9510" max="9510" width="52.28515625" style="1" customWidth="1"/>
    <col min="9511" max="9511" width="34.7109375" style="1" customWidth="1"/>
    <col min="9512" max="9512" width="9.5703125" style="1" customWidth="1"/>
    <col min="9513" max="9513" width="12.5703125" style="1" bestFit="1" customWidth="1"/>
    <col min="9514" max="9764" width="9.140625" style="1"/>
    <col min="9765" max="9765" width="6.42578125" style="1" customWidth="1"/>
    <col min="9766" max="9766" width="52.28515625" style="1" customWidth="1"/>
    <col min="9767" max="9767" width="34.7109375" style="1" customWidth="1"/>
    <col min="9768" max="9768" width="9.5703125" style="1" customWidth="1"/>
    <col min="9769" max="9769" width="12.5703125" style="1" bestFit="1" customWidth="1"/>
    <col min="9770" max="10020" width="9.140625" style="1"/>
    <col min="10021" max="10021" width="6.42578125" style="1" customWidth="1"/>
    <col min="10022" max="10022" width="52.28515625" style="1" customWidth="1"/>
    <col min="10023" max="10023" width="34.7109375" style="1" customWidth="1"/>
    <col min="10024" max="10024" width="9.5703125" style="1" customWidth="1"/>
    <col min="10025" max="10025" width="12.5703125" style="1" bestFit="1" customWidth="1"/>
    <col min="10026" max="10276" width="9.140625" style="1"/>
    <col min="10277" max="10277" width="6.42578125" style="1" customWidth="1"/>
    <col min="10278" max="10278" width="52.28515625" style="1" customWidth="1"/>
    <col min="10279" max="10279" width="34.7109375" style="1" customWidth="1"/>
    <col min="10280" max="10280" width="9.5703125" style="1" customWidth="1"/>
    <col min="10281" max="10281" width="12.5703125" style="1" bestFit="1" customWidth="1"/>
    <col min="10282" max="10532" width="9.140625" style="1"/>
    <col min="10533" max="10533" width="6.42578125" style="1" customWidth="1"/>
    <col min="10534" max="10534" width="52.28515625" style="1" customWidth="1"/>
    <col min="10535" max="10535" width="34.7109375" style="1" customWidth="1"/>
    <col min="10536" max="10536" width="9.5703125" style="1" customWidth="1"/>
    <col min="10537" max="10537" width="12.5703125" style="1" bestFit="1" customWidth="1"/>
    <col min="10538" max="10788" width="9.140625" style="1"/>
    <col min="10789" max="10789" width="6.42578125" style="1" customWidth="1"/>
    <col min="10790" max="10790" width="52.28515625" style="1" customWidth="1"/>
    <col min="10791" max="10791" width="34.7109375" style="1" customWidth="1"/>
    <col min="10792" max="10792" width="9.5703125" style="1" customWidth="1"/>
    <col min="10793" max="10793" width="12.5703125" style="1" bestFit="1" customWidth="1"/>
    <col min="10794" max="11044" width="9.140625" style="1"/>
    <col min="11045" max="11045" width="6.42578125" style="1" customWidth="1"/>
    <col min="11046" max="11046" width="52.28515625" style="1" customWidth="1"/>
    <col min="11047" max="11047" width="34.7109375" style="1" customWidth="1"/>
    <col min="11048" max="11048" width="9.5703125" style="1" customWidth="1"/>
    <col min="11049" max="11049" width="12.5703125" style="1" bestFit="1" customWidth="1"/>
    <col min="11050" max="11300" width="9.140625" style="1"/>
    <col min="11301" max="11301" width="6.42578125" style="1" customWidth="1"/>
    <col min="11302" max="11302" width="52.28515625" style="1" customWidth="1"/>
    <col min="11303" max="11303" width="34.7109375" style="1" customWidth="1"/>
    <col min="11304" max="11304" width="9.5703125" style="1" customWidth="1"/>
    <col min="11305" max="11305" width="12.5703125" style="1" bestFit="1" customWidth="1"/>
    <col min="11306" max="11556" width="9.140625" style="1"/>
    <col min="11557" max="11557" width="6.42578125" style="1" customWidth="1"/>
    <col min="11558" max="11558" width="52.28515625" style="1" customWidth="1"/>
    <col min="11559" max="11559" width="34.7109375" style="1" customWidth="1"/>
    <col min="11560" max="11560" width="9.5703125" style="1" customWidth="1"/>
    <col min="11561" max="11561" width="12.5703125" style="1" bestFit="1" customWidth="1"/>
    <col min="11562" max="11812" width="9.140625" style="1"/>
    <col min="11813" max="11813" width="6.42578125" style="1" customWidth="1"/>
    <col min="11814" max="11814" width="52.28515625" style="1" customWidth="1"/>
    <col min="11815" max="11815" width="34.7109375" style="1" customWidth="1"/>
    <col min="11816" max="11816" width="9.5703125" style="1" customWidth="1"/>
    <col min="11817" max="11817" width="12.5703125" style="1" bestFit="1" customWidth="1"/>
    <col min="11818" max="12068" width="9.140625" style="1"/>
    <col min="12069" max="12069" width="6.42578125" style="1" customWidth="1"/>
    <col min="12070" max="12070" width="52.28515625" style="1" customWidth="1"/>
    <col min="12071" max="12071" width="34.7109375" style="1" customWidth="1"/>
    <col min="12072" max="12072" width="9.5703125" style="1" customWidth="1"/>
    <col min="12073" max="12073" width="12.5703125" style="1" bestFit="1" customWidth="1"/>
    <col min="12074" max="12324" width="9.140625" style="1"/>
    <col min="12325" max="12325" width="6.42578125" style="1" customWidth="1"/>
    <col min="12326" max="12326" width="52.28515625" style="1" customWidth="1"/>
    <col min="12327" max="12327" width="34.7109375" style="1" customWidth="1"/>
    <col min="12328" max="12328" width="9.5703125" style="1" customWidth="1"/>
    <col min="12329" max="12329" width="12.5703125" style="1" bestFit="1" customWidth="1"/>
    <col min="12330" max="12580" width="9.140625" style="1"/>
    <col min="12581" max="12581" width="6.42578125" style="1" customWidth="1"/>
    <col min="12582" max="12582" width="52.28515625" style="1" customWidth="1"/>
    <col min="12583" max="12583" width="34.7109375" style="1" customWidth="1"/>
    <col min="12584" max="12584" width="9.5703125" style="1" customWidth="1"/>
    <col min="12585" max="12585" width="12.5703125" style="1" bestFit="1" customWidth="1"/>
    <col min="12586" max="12836" width="9.140625" style="1"/>
    <col min="12837" max="12837" width="6.42578125" style="1" customWidth="1"/>
    <col min="12838" max="12838" width="52.28515625" style="1" customWidth="1"/>
    <col min="12839" max="12839" width="34.7109375" style="1" customWidth="1"/>
    <col min="12840" max="12840" width="9.5703125" style="1" customWidth="1"/>
    <col min="12841" max="12841" width="12.5703125" style="1" bestFit="1" customWidth="1"/>
    <col min="12842" max="13092" width="9.140625" style="1"/>
    <col min="13093" max="13093" width="6.42578125" style="1" customWidth="1"/>
    <col min="13094" max="13094" width="52.28515625" style="1" customWidth="1"/>
    <col min="13095" max="13095" width="34.7109375" style="1" customWidth="1"/>
    <col min="13096" max="13096" width="9.5703125" style="1" customWidth="1"/>
    <col min="13097" max="13097" width="12.5703125" style="1" bestFit="1" customWidth="1"/>
    <col min="13098" max="13348" width="9.140625" style="1"/>
    <col min="13349" max="13349" width="6.42578125" style="1" customWidth="1"/>
    <col min="13350" max="13350" width="52.28515625" style="1" customWidth="1"/>
    <col min="13351" max="13351" width="34.7109375" style="1" customWidth="1"/>
    <col min="13352" max="13352" width="9.5703125" style="1" customWidth="1"/>
    <col min="13353" max="13353" width="12.5703125" style="1" bestFit="1" customWidth="1"/>
    <col min="13354" max="13604" width="9.140625" style="1"/>
    <col min="13605" max="13605" width="6.42578125" style="1" customWidth="1"/>
    <col min="13606" max="13606" width="52.28515625" style="1" customWidth="1"/>
    <col min="13607" max="13607" width="34.7109375" style="1" customWidth="1"/>
    <col min="13608" max="13608" width="9.5703125" style="1" customWidth="1"/>
    <col min="13609" max="13609" width="12.5703125" style="1" bestFit="1" customWidth="1"/>
    <col min="13610" max="13860" width="9.140625" style="1"/>
    <col min="13861" max="13861" width="6.42578125" style="1" customWidth="1"/>
    <col min="13862" max="13862" width="52.28515625" style="1" customWidth="1"/>
    <col min="13863" max="13863" width="34.7109375" style="1" customWidth="1"/>
    <col min="13864" max="13864" width="9.5703125" style="1" customWidth="1"/>
    <col min="13865" max="13865" width="12.5703125" style="1" bestFit="1" customWidth="1"/>
    <col min="13866" max="14116" width="9.140625" style="1"/>
    <col min="14117" max="14117" width="6.42578125" style="1" customWidth="1"/>
    <col min="14118" max="14118" width="52.28515625" style="1" customWidth="1"/>
    <col min="14119" max="14119" width="34.7109375" style="1" customWidth="1"/>
    <col min="14120" max="14120" width="9.5703125" style="1" customWidth="1"/>
    <col min="14121" max="14121" width="12.5703125" style="1" bestFit="1" customWidth="1"/>
    <col min="14122" max="14372" width="9.140625" style="1"/>
    <col min="14373" max="14373" width="6.42578125" style="1" customWidth="1"/>
    <col min="14374" max="14374" width="52.28515625" style="1" customWidth="1"/>
    <col min="14375" max="14375" width="34.7109375" style="1" customWidth="1"/>
    <col min="14376" max="14376" width="9.5703125" style="1" customWidth="1"/>
    <col min="14377" max="14377" width="12.5703125" style="1" bestFit="1" customWidth="1"/>
    <col min="14378" max="14628" width="9.140625" style="1"/>
    <col min="14629" max="14629" width="6.42578125" style="1" customWidth="1"/>
    <col min="14630" max="14630" width="52.28515625" style="1" customWidth="1"/>
    <col min="14631" max="14631" width="34.7109375" style="1" customWidth="1"/>
    <col min="14632" max="14632" width="9.5703125" style="1" customWidth="1"/>
    <col min="14633" max="14633" width="12.5703125" style="1" bestFit="1" customWidth="1"/>
    <col min="14634" max="14884" width="9.140625" style="1"/>
    <col min="14885" max="14885" width="6.42578125" style="1" customWidth="1"/>
    <col min="14886" max="14886" width="52.28515625" style="1" customWidth="1"/>
    <col min="14887" max="14887" width="34.7109375" style="1" customWidth="1"/>
    <col min="14888" max="14888" width="9.5703125" style="1" customWidth="1"/>
    <col min="14889" max="14889" width="12.5703125" style="1" bestFit="1" customWidth="1"/>
    <col min="14890" max="15140" width="9.140625" style="1"/>
    <col min="15141" max="15141" width="6.42578125" style="1" customWidth="1"/>
    <col min="15142" max="15142" width="52.28515625" style="1" customWidth="1"/>
    <col min="15143" max="15143" width="34.7109375" style="1" customWidth="1"/>
    <col min="15144" max="15144" width="9.5703125" style="1" customWidth="1"/>
    <col min="15145" max="15145" width="12.5703125" style="1" bestFit="1" customWidth="1"/>
    <col min="15146" max="15396" width="9.140625" style="1"/>
    <col min="15397" max="15397" width="6.42578125" style="1" customWidth="1"/>
    <col min="15398" max="15398" width="52.28515625" style="1" customWidth="1"/>
    <col min="15399" max="15399" width="34.7109375" style="1" customWidth="1"/>
    <col min="15400" max="15400" width="9.5703125" style="1" customWidth="1"/>
    <col min="15401" max="15401" width="12.5703125" style="1" bestFit="1" customWidth="1"/>
    <col min="15402" max="15652" width="9.140625" style="1"/>
    <col min="15653" max="15653" width="6.42578125" style="1" customWidth="1"/>
    <col min="15654" max="15654" width="52.28515625" style="1" customWidth="1"/>
    <col min="15655" max="15655" width="34.7109375" style="1" customWidth="1"/>
    <col min="15656" max="15656" width="9.5703125" style="1" customWidth="1"/>
    <col min="15657" max="15657" width="12.5703125" style="1" bestFit="1" customWidth="1"/>
    <col min="15658" max="15908" width="9.140625" style="1"/>
    <col min="15909" max="15909" width="6.42578125" style="1" customWidth="1"/>
    <col min="15910" max="15910" width="52.28515625" style="1" customWidth="1"/>
    <col min="15911" max="15911" width="34.7109375" style="1" customWidth="1"/>
    <col min="15912" max="15912" width="9.5703125" style="1" customWidth="1"/>
    <col min="15913" max="15913" width="12.5703125" style="1" bestFit="1" customWidth="1"/>
    <col min="15914" max="16384" width="9.140625" style="1"/>
  </cols>
  <sheetData>
    <row r="1" spans="1:5" ht="78" customHeight="1" x14ac:dyDescent="0.25">
      <c r="A1" s="297"/>
      <c r="B1" s="297"/>
      <c r="C1" s="297"/>
      <c r="D1" s="297"/>
      <c r="E1" s="297"/>
    </row>
    <row r="2" spans="1:5" ht="20.25" customHeight="1" x14ac:dyDescent="0.25">
      <c r="A2" s="382" t="s">
        <v>202</v>
      </c>
      <c r="B2" s="382"/>
      <c r="C2" s="382"/>
      <c r="D2" s="382"/>
      <c r="E2" s="382"/>
    </row>
    <row r="3" spans="1:5" ht="13.5" thickBot="1" x14ac:dyDescent="0.3"/>
    <row r="4" spans="1:5" ht="13.5" customHeight="1" thickBot="1" x14ac:dyDescent="0.3">
      <c r="A4" s="393" t="s">
        <v>0</v>
      </c>
      <c r="B4" s="394"/>
      <c r="C4" s="394"/>
      <c r="D4" s="394"/>
      <c r="E4" s="395"/>
    </row>
    <row r="5" spans="1:5" ht="14.1" customHeight="1" x14ac:dyDescent="0.25">
      <c r="A5" s="6">
        <v>1</v>
      </c>
      <c r="B5" s="153" t="s">
        <v>215</v>
      </c>
      <c r="C5" s="302" t="str">
        <f>'Resumo Valor Estimado '!B6</f>
        <v>Posto A</v>
      </c>
      <c r="D5" s="303"/>
      <c r="E5" s="304"/>
    </row>
    <row r="6" spans="1:5" ht="14.1" customHeight="1" x14ac:dyDescent="0.25">
      <c r="A6" s="7">
        <v>2</v>
      </c>
      <c r="B6" s="323" t="s">
        <v>1</v>
      </c>
      <c r="C6" s="323"/>
      <c r="D6" s="383">
        <v>0</v>
      </c>
      <c r="E6" s="384"/>
    </row>
    <row r="7" spans="1:5" ht="14.1" customHeight="1" x14ac:dyDescent="0.25">
      <c r="A7" s="7">
        <v>3</v>
      </c>
      <c r="B7" s="326" t="s">
        <v>2</v>
      </c>
      <c r="C7" s="326"/>
      <c r="D7" s="385"/>
      <c r="E7" s="386"/>
    </row>
    <row r="8" spans="1:5" ht="14.1" customHeight="1" x14ac:dyDescent="0.25">
      <c r="A8" s="7">
        <v>4</v>
      </c>
      <c r="B8" s="326" t="s">
        <v>3</v>
      </c>
      <c r="C8" s="326"/>
      <c r="D8" s="385"/>
      <c r="E8" s="386"/>
    </row>
    <row r="9" spans="1:5" ht="14.1" customHeight="1" thickBot="1" x14ac:dyDescent="0.3">
      <c r="A9" s="118">
        <v>5</v>
      </c>
      <c r="B9" s="387" t="s">
        <v>4</v>
      </c>
      <c r="C9" s="387"/>
      <c r="D9" s="388"/>
      <c r="E9" s="389"/>
    </row>
    <row r="10" spans="1:5" ht="27" customHeight="1" thickBot="1" x14ac:dyDescent="0.3">
      <c r="A10" s="390" t="s">
        <v>274</v>
      </c>
      <c r="B10" s="391"/>
      <c r="C10" s="391"/>
      <c r="D10" s="391"/>
      <c r="E10" s="392"/>
    </row>
    <row r="11" spans="1:5" ht="14.25" customHeight="1" thickBot="1" x14ac:dyDescent="0.3">
      <c r="A11" s="117"/>
      <c r="B11" s="117"/>
      <c r="C11" s="117"/>
      <c r="D11" s="117"/>
      <c r="E11" s="117"/>
    </row>
    <row r="12" spans="1:5" ht="13.5" customHeight="1" x14ac:dyDescent="0.25">
      <c r="A12" s="380" t="s">
        <v>5</v>
      </c>
      <c r="B12" s="381"/>
      <c r="C12" s="381"/>
      <c r="D12" s="98" t="s">
        <v>19</v>
      </c>
      <c r="E12" s="99" t="s">
        <v>6</v>
      </c>
    </row>
    <row r="13" spans="1:5" ht="14.1" customHeight="1" x14ac:dyDescent="0.2">
      <c r="A13" s="7" t="s">
        <v>7</v>
      </c>
      <c r="B13" s="320" t="s">
        <v>8</v>
      </c>
      <c r="C13" s="322"/>
      <c r="D13" s="34"/>
      <c r="E13" s="100">
        <f>'Resumo Valor Estimado '!F6</f>
        <v>0</v>
      </c>
    </row>
    <row r="14" spans="1:5" ht="14.1" customHeight="1" x14ac:dyDescent="0.2">
      <c r="A14" s="7" t="s">
        <v>9</v>
      </c>
      <c r="B14" s="320" t="s">
        <v>162</v>
      </c>
      <c r="C14" s="322"/>
      <c r="D14" s="95"/>
      <c r="E14" s="100"/>
    </row>
    <row r="15" spans="1:5" ht="14.1" customHeight="1" x14ac:dyDescent="0.2">
      <c r="A15" s="7" t="s">
        <v>10</v>
      </c>
      <c r="B15" s="320" t="s">
        <v>163</v>
      </c>
      <c r="C15" s="322"/>
      <c r="D15" s="96">
        <f>'Memória de Cálculo'!C10</f>
        <v>0.4</v>
      </c>
      <c r="E15" s="100">
        <f>ROUND(D15*D6,2)</f>
        <v>0</v>
      </c>
    </row>
    <row r="16" spans="1:5" ht="14.1" customHeight="1" x14ac:dyDescent="0.2">
      <c r="A16" s="7" t="s">
        <v>11</v>
      </c>
      <c r="B16" s="320" t="s">
        <v>164</v>
      </c>
      <c r="C16" s="322"/>
      <c r="D16" s="95"/>
      <c r="E16" s="100"/>
    </row>
    <row r="17" spans="1:5" ht="14.1" customHeight="1" x14ac:dyDescent="0.2">
      <c r="A17" s="7" t="s">
        <v>12</v>
      </c>
      <c r="B17" s="324" t="s">
        <v>165</v>
      </c>
      <c r="C17" s="324"/>
      <c r="D17" s="95"/>
      <c r="E17" s="100"/>
    </row>
    <row r="18" spans="1:5" ht="14.1" customHeight="1" x14ac:dyDescent="0.2">
      <c r="A18" s="7" t="s">
        <v>13</v>
      </c>
      <c r="B18" s="324" t="s">
        <v>14</v>
      </c>
      <c r="C18" s="324"/>
      <c r="D18" s="95"/>
      <c r="E18" s="100"/>
    </row>
    <row r="19" spans="1:5" s="3" customFormat="1" ht="14.1" customHeight="1" thickBot="1" x14ac:dyDescent="0.25">
      <c r="A19" s="336" t="s">
        <v>15</v>
      </c>
      <c r="B19" s="337"/>
      <c r="C19" s="337"/>
      <c r="D19" s="338"/>
      <c r="E19" s="101">
        <f>ROUND(SUM(E13:E18),2)</f>
        <v>0</v>
      </c>
    </row>
    <row r="20" spans="1:5" s="4" customFormat="1" ht="13.5" thickBot="1" x14ac:dyDescent="0.3"/>
    <row r="21" spans="1:5" ht="13.5" customHeight="1" x14ac:dyDescent="0.25">
      <c r="A21" s="330" t="s">
        <v>16</v>
      </c>
      <c r="B21" s="331"/>
      <c r="C21" s="331"/>
      <c r="D21" s="331"/>
      <c r="E21" s="332"/>
    </row>
    <row r="22" spans="1:5" ht="32.25" customHeight="1" x14ac:dyDescent="0.25">
      <c r="A22" s="103" t="s">
        <v>17</v>
      </c>
      <c r="B22" s="325" t="s">
        <v>18</v>
      </c>
      <c r="C22" s="325"/>
      <c r="D22" s="102" t="s">
        <v>19</v>
      </c>
      <c r="E22" s="104" t="s">
        <v>6</v>
      </c>
    </row>
    <row r="23" spans="1:5" ht="14.1" customHeight="1" x14ac:dyDescent="0.2">
      <c r="A23" s="105" t="s">
        <v>7</v>
      </c>
      <c r="B23" s="326" t="s">
        <v>20</v>
      </c>
      <c r="C23" s="326"/>
      <c r="D23" s="5">
        <f>'Memória de Cálculo'!C18</f>
        <v>8.3299999999999999E-2</v>
      </c>
      <c r="E23" s="2">
        <f>ROUND((D23*E19),2)</f>
        <v>0</v>
      </c>
    </row>
    <row r="24" spans="1:5" ht="14.1" customHeight="1" x14ac:dyDescent="0.2">
      <c r="A24" s="105" t="s">
        <v>9</v>
      </c>
      <c r="B24" s="327" t="s">
        <v>265</v>
      </c>
      <c r="C24" s="327"/>
      <c r="D24" s="5">
        <f>'Memória de Cálculo'!C19</f>
        <v>9.0800000000000006E-2</v>
      </c>
      <c r="E24" s="2">
        <f>ROUND((D24*E19),2)</f>
        <v>0</v>
      </c>
    </row>
    <row r="25" spans="1:5" ht="14.1" customHeight="1" x14ac:dyDescent="0.2">
      <c r="A25" s="105" t="s">
        <v>10</v>
      </c>
      <c r="B25" s="328" t="s">
        <v>266</v>
      </c>
      <c r="C25" s="328"/>
      <c r="D25" s="5">
        <f>'Memória de Cálculo'!C20</f>
        <v>3.0300000000000001E-2</v>
      </c>
      <c r="E25" s="2">
        <f>ROUND((D25*E19),2)</f>
        <v>0</v>
      </c>
    </row>
    <row r="26" spans="1:5" ht="14.1" customHeight="1" thickBot="1" x14ac:dyDescent="0.25">
      <c r="A26" s="333" t="s">
        <v>21</v>
      </c>
      <c r="B26" s="334"/>
      <c r="C26" s="335"/>
      <c r="D26" s="106">
        <f>SUM(D23:D25)</f>
        <v>0.2044</v>
      </c>
      <c r="E26" s="107">
        <f>ROUND(SUM(E23:E25),2)</f>
        <v>0</v>
      </c>
    </row>
    <row r="27" spans="1:5" ht="13.5" thickBot="1" x14ac:dyDescent="0.3"/>
    <row r="28" spans="1:5" ht="39.75" customHeight="1" x14ac:dyDescent="0.25">
      <c r="A28" s="108" t="s">
        <v>22</v>
      </c>
      <c r="B28" s="329" t="s">
        <v>23</v>
      </c>
      <c r="C28" s="329"/>
      <c r="D28" s="109" t="s">
        <v>19</v>
      </c>
      <c r="E28" s="110" t="s">
        <v>6</v>
      </c>
    </row>
    <row r="29" spans="1:5" ht="14.1" customHeight="1" x14ac:dyDescent="0.2">
      <c r="A29" s="97" t="s">
        <v>7</v>
      </c>
      <c r="B29" s="326" t="s">
        <v>24</v>
      </c>
      <c r="C29" s="326"/>
      <c r="D29" s="5">
        <f>'Memória de Cálculo'!C24</f>
        <v>0.2</v>
      </c>
      <c r="E29" s="2">
        <f>ROUND((D29*($E$19+$E$26)),2)</f>
        <v>0</v>
      </c>
    </row>
    <row r="30" spans="1:5" ht="14.1" customHeight="1" x14ac:dyDescent="0.2">
      <c r="A30" s="97" t="s">
        <v>9</v>
      </c>
      <c r="B30" s="320" t="s">
        <v>25</v>
      </c>
      <c r="C30" s="322"/>
      <c r="D30" s="5">
        <f>'Memória de Cálculo'!C25</f>
        <v>2.5000000000000001E-2</v>
      </c>
      <c r="E30" s="2">
        <f t="shared" ref="E30:E36" si="0">ROUND((D30*($E$19+$E$26)),2)</f>
        <v>0</v>
      </c>
    </row>
    <row r="31" spans="1:5" ht="14.1" customHeight="1" x14ac:dyDescent="0.2">
      <c r="A31" s="97" t="s">
        <v>10</v>
      </c>
      <c r="B31" s="34" t="s">
        <v>26</v>
      </c>
      <c r="C31" s="34"/>
      <c r="D31" s="5">
        <f>'Memória de Cálculo'!C26</f>
        <v>0.06</v>
      </c>
      <c r="E31" s="2">
        <f t="shared" si="0"/>
        <v>0</v>
      </c>
    </row>
    <row r="32" spans="1:5" ht="14.1" customHeight="1" x14ac:dyDescent="0.2">
      <c r="A32" s="97" t="s">
        <v>11</v>
      </c>
      <c r="B32" s="326" t="s">
        <v>27</v>
      </c>
      <c r="C32" s="326"/>
      <c r="D32" s="8">
        <f>'Memória de Cálculo'!C27</f>
        <v>1.4999999999999999E-2</v>
      </c>
      <c r="E32" s="2">
        <f t="shared" si="0"/>
        <v>0</v>
      </c>
    </row>
    <row r="33" spans="1:5" ht="14.1" customHeight="1" x14ac:dyDescent="0.2">
      <c r="A33" s="97" t="s">
        <v>12</v>
      </c>
      <c r="B33" s="326" t="s">
        <v>28</v>
      </c>
      <c r="C33" s="326"/>
      <c r="D33" s="8">
        <f>'Memória de Cálculo'!C28</f>
        <v>0.01</v>
      </c>
      <c r="E33" s="2">
        <f t="shared" si="0"/>
        <v>0</v>
      </c>
    </row>
    <row r="34" spans="1:5" ht="14.1" customHeight="1" x14ac:dyDescent="0.2">
      <c r="A34" s="97" t="s">
        <v>13</v>
      </c>
      <c r="B34" s="323" t="s">
        <v>29</v>
      </c>
      <c r="C34" s="323"/>
      <c r="D34" s="8">
        <f>'Memória de Cálculo'!C29</f>
        <v>6.0000000000000001E-3</v>
      </c>
      <c r="E34" s="2">
        <f t="shared" si="0"/>
        <v>0</v>
      </c>
    </row>
    <row r="35" spans="1:5" ht="14.1" customHeight="1" x14ac:dyDescent="0.2">
      <c r="A35" s="97" t="s">
        <v>30</v>
      </c>
      <c r="B35" s="323" t="s">
        <v>31</v>
      </c>
      <c r="C35" s="323"/>
      <c r="D35" s="8">
        <f>'Memória de Cálculo'!C30</f>
        <v>2E-3</v>
      </c>
      <c r="E35" s="2">
        <f t="shared" si="0"/>
        <v>0</v>
      </c>
    </row>
    <row r="36" spans="1:5" ht="14.1" customHeight="1" x14ac:dyDescent="0.2">
      <c r="A36" s="97" t="s">
        <v>32</v>
      </c>
      <c r="B36" s="323" t="s">
        <v>33</v>
      </c>
      <c r="C36" s="326"/>
      <c r="D36" s="8">
        <f>'Memória de Cálculo'!C31</f>
        <v>0.08</v>
      </c>
      <c r="E36" s="2">
        <f t="shared" si="0"/>
        <v>0</v>
      </c>
    </row>
    <row r="37" spans="1:5" ht="14.1" customHeight="1" thickBot="1" x14ac:dyDescent="0.25">
      <c r="A37" s="368" t="s">
        <v>34</v>
      </c>
      <c r="B37" s="369"/>
      <c r="C37" s="369"/>
      <c r="D37" s="106">
        <f>SUM(D29:D36)</f>
        <v>0.39800000000000008</v>
      </c>
      <c r="E37" s="107">
        <f>ROUND(SUM(E29:E36),2)</f>
        <v>0</v>
      </c>
    </row>
    <row r="38" spans="1:5" ht="14.1" customHeight="1" thickBot="1" x14ac:dyDescent="0.3">
      <c r="A38" s="370" t="s">
        <v>35</v>
      </c>
      <c r="B38" s="371"/>
      <c r="C38" s="371"/>
      <c r="D38" s="371"/>
      <c r="E38" s="372"/>
    </row>
    <row r="39" spans="1:5" ht="13.5" thickBot="1" x14ac:dyDescent="0.3"/>
    <row r="40" spans="1:5" ht="14.1" customHeight="1" x14ac:dyDescent="0.25">
      <c r="A40" s="108" t="s">
        <v>36</v>
      </c>
      <c r="B40" s="373" t="s">
        <v>37</v>
      </c>
      <c r="C40" s="374"/>
      <c r="D40" s="109" t="s">
        <v>212</v>
      </c>
      <c r="E40" s="110" t="s">
        <v>73</v>
      </c>
    </row>
    <row r="41" spans="1:5" ht="13.5" customHeight="1" x14ac:dyDescent="0.2">
      <c r="A41" s="97" t="s">
        <v>7</v>
      </c>
      <c r="B41" s="324" t="s">
        <v>38</v>
      </c>
      <c r="C41" s="324"/>
      <c r="D41" s="112"/>
      <c r="E41" s="2" t="str">
        <f>'Memória de Cálculo'!I40</f>
        <v>Dedução igual/superior</v>
      </c>
    </row>
    <row r="42" spans="1:5" ht="14.1" customHeight="1" x14ac:dyDescent="0.2">
      <c r="A42" s="97" t="s">
        <v>9</v>
      </c>
      <c r="B42" s="324" t="s">
        <v>39</v>
      </c>
      <c r="C42" s="324"/>
      <c r="D42" s="112"/>
      <c r="E42" s="2">
        <f>'Memória de Cálculo'!F48</f>
        <v>0</v>
      </c>
    </row>
    <row r="43" spans="1:5" ht="14.1" customHeight="1" x14ac:dyDescent="0.2">
      <c r="A43" s="97" t="s">
        <v>10</v>
      </c>
      <c r="B43" s="111" t="s">
        <v>267</v>
      </c>
      <c r="C43" s="111"/>
      <c r="D43" s="112"/>
      <c r="E43" s="2">
        <f>'Memória de Cálculo'!C56</f>
        <v>0</v>
      </c>
    </row>
    <row r="44" spans="1:5" ht="14.1" customHeight="1" x14ac:dyDescent="0.2">
      <c r="A44" s="97" t="s">
        <v>11</v>
      </c>
      <c r="B44" s="111" t="s">
        <v>268</v>
      </c>
      <c r="C44" s="111"/>
      <c r="D44" s="112"/>
      <c r="E44" s="2">
        <f>'Memória de Cálculo'!E64</f>
        <v>0</v>
      </c>
    </row>
    <row r="45" spans="1:5" ht="14.1" customHeight="1" x14ac:dyDescent="0.2">
      <c r="A45" s="97" t="s">
        <v>12</v>
      </c>
      <c r="B45" s="324" t="s">
        <v>269</v>
      </c>
      <c r="C45" s="324"/>
      <c r="D45" s="112"/>
      <c r="E45" s="2">
        <v>0</v>
      </c>
    </row>
    <row r="46" spans="1:5" ht="14.1" customHeight="1" x14ac:dyDescent="0.2">
      <c r="A46" s="97" t="s">
        <v>13</v>
      </c>
      <c r="B46" s="324" t="s">
        <v>14</v>
      </c>
      <c r="C46" s="324"/>
      <c r="D46" s="112"/>
      <c r="E46" s="2">
        <v>0</v>
      </c>
    </row>
    <row r="47" spans="1:5" ht="14.1" customHeight="1" thickBot="1" x14ac:dyDescent="0.25">
      <c r="A47" s="333" t="s">
        <v>40</v>
      </c>
      <c r="B47" s="334"/>
      <c r="C47" s="334"/>
      <c r="D47" s="335"/>
      <c r="E47" s="107">
        <f>SUM(E41:E46)</f>
        <v>0</v>
      </c>
    </row>
    <row r="48" spans="1:5" ht="14.1" customHeight="1" thickBot="1" x14ac:dyDescent="0.3"/>
    <row r="49" spans="1:18" ht="14.1" customHeight="1" x14ac:dyDescent="0.25">
      <c r="A49" s="375" t="s">
        <v>41</v>
      </c>
      <c r="B49" s="376"/>
      <c r="C49" s="376"/>
      <c r="D49" s="376"/>
      <c r="E49" s="113" t="s">
        <v>6</v>
      </c>
    </row>
    <row r="50" spans="1:18" ht="14.1" customHeight="1" x14ac:dyDescent="0.2">
      <c r="A50" s="97" t="s">
        <v>17</v>
      </c>
      <c r="B50" s="320" t="s">
        <v>42</v>
      </c>
      <c r="C50" s="321"/>
      <c r="D50" s="322"/>
      <c r="E50" s="2">
        <f>E26</f>
        <v>0</v>
      </c>
      <c r="K50" s="339"/>
      <c r="L50" s="339"/>
      <c r="M50" s="339"/>
      <c r="N50" s="339"/>
      <c r="O50" s="339"/>
      <c r="P50" s="339"/>
      <c r="Q50" s="339"/>
    </row>
    <row r="51" spans="1:18" ht="14.1" customHeight="1" x14ac:dyDescent="0.2">
      <c r="A51" s="97" t="s">
        <v>22</v>
      </c>
      <c r="B51" s="320" t="s">
        <v>43</v>
      </c>
      <c r="C51" s="321"/>
      <c r="D51" s="322"/>
      <c r="E51" s="2">
        <f>E37</f>
        <v>0</v>
      </c>
      <c r="K51" s="339"/>
      <c r="L51" s="339"/>
      <c r="M51" s="339"/>
      <c r="N51" s="339"/>
      <c r="O51" s="339"/>
      <c r="P51" s="339"/>
      <c r="Q51" s="339"/>
    </row>
    <row r="52" spans="1:18" ht="14.1" customHeight="1" x14ac:dyDescent="0.2">
      <c r="A52" s="97" t="s">
        <v>36</v>
      </c>
      <c r="B52" s="320" t="s">
        <v>44</v>
      </c>
      <c r="C52" s="321"/>
      <c r="D52" s="322"/>
      <c r="E52" s="2">
        <f>E47</f>
        <v>0</v>
      </c>
      <c r="K52" s="339"/>
      <c r="L52" s="339"/>
      <c r="M52" s="339"/>
      <c r="N52" s="339"/>
      <c r="O52" s="339"/>
      <c r="P52" s="339"/>
      <c r="Q52" s="339"/>
    </row>
    <row r="53" spans="1:18" ht="14.1" customHeight="1" thickBot="1" x14ac:dyDescent="0.25">
      <c r="A53" s="317" t="s">
        <v>45</v>
      </c>
      <c r="B53" s="318"/>
      <c r="C53" s="318"/>
      <c r="D53" s="319"/>
      <c r="E53" s="114">
        <f>SUM(E50:E52)</f>
        <v>0</v>
      </c>
      <c r="K53" s="339"/>
      <c r="L53" s="339"/>
      <c r="M53" s="339"/>
      <c r="N53" s="339"/>
      <c r="O53" s="339"/>
      <c r="P53" s="339"/>
      <c r="Q53" s="339"/>
    </row>
    <row r="54" spans="1:18" ht="14.1" customHeight="1" thickBot="1" x14ac:dyDescent="0.3">
      <c r="K54" s="339"/>
      <c r="L54" s="339"/>
      <c r="M54" s="339"/>
      <c r="N54" s="339"/>
      <c r="O54" s="339"/>
      <c r="P54" s="339"/>
      <c r="Q54" s="339"/>
    </row>
    <row r="55" spans="1:18" ht="28.5" customHeight="1" x14ac:dyDescent="0.25">
      <c r="A55" s="350" t="s">
        <v>211</v>
      </c>
      <c r="B55" s="351"/>
      <c r="C55" s="351"/>
      <c r="D55" s="115" t="s">
        <v>19</v>
      </c>
      <c r="E55" s="116" t="s">
        <v>6</v>
      </c>
      <c r="K55" s="339"/>
      <c r="L55" s="339"/>
      <c r="M55" s="339"/>
      <c r="N55" s="339"/>
      <c r="O55" s="339"/>
      <c r="P55" s="339"/>
      <c r="Q55" s="339"/>
    </row>
    <row r="56" spans="1:18" x14ac:dyDescent="0.25">
      <c r="A56" s="97" t="s">
        <v>7</v>
      </c>
      <c r="B56" s="352" t="s">
        <v>213</v>
      </c>
      <c r="C56" s="326"/>
      <c r="D56" s="9">
        <f>'Memória de Cálculo'!C72</f>
        <v>4.1999999999999997E-3</v>
      </c>
      <c r="E56" s="119">
        <f t="shared" ref="E56:E61" si="1">ROUND((D56*$E$19),2)</f>
        <v>0</v>
      </c>
      <c r="K56" s="339"/>
      <c r="L56" s="339"/>
      <c r="M56" s="339"/>
      <c r="N56" s="339"/>
      <c r="O56" s="339"/>
      <c r="P56" s="339"/>
      <c r="Q56" s="339"/>
    </row>
    <row r="57" spans="1:18" x14ac:dyDescent="0.25">
      <c r="A57" s="97" t="s">
        <v>9</v>
      </c>
      <c r="B57" s="326" t="s">
        <v>46</v>
      </c>
      <c r="C57" s="326"/>
      <c r="D57" s="9">
        <f>'Memória de Cálculo'!C73</f>
        <v>2.9999999999999997E-4</v>
      </c>
      <c r="E57" s="119">
        <f t="shared" si="1"/>
        <v>0</v>
      </c>
      <c r="F57" s="10"/>
      <c r="K57" s="339"/>
      <c r="L57" s="339"/>
      <c r="M57" s="339"/>
      <c r="N57" s="339"/>
      <c r="O57" s="339"/>
      <c r="P57" s="339"/>
      <c r="Q57" s="339"/>
      <c r="R57" s="339"/>
    </row>
    <row r="58" spans="1:18" x14ac:dyDescent="0.25">
      <c r="A58" s="105" t="s">
        <v>10</v>
      </c>
      <c r="B58" s="353" t="s">
        <v>271</v>
      </c>
      <c r="C58" s="326"/>
      <c r="D58" s="9">
        <f>'Memória de Cálculo'!C74</f>
        <v>5.0000000000000001E-3</v>
      </c>
      <c r="E58" s="119">
        <f t="shared" si="1"/>
        <v>0</v>
      </c>
      <c r="F58" s="10"/>
      <c r="K58" s="339"/>
      <c r="L58" s="339"/>
      <c r="M58" s="339"/>
      <c r="N58" s="339"/>
      <c r="O58" s="339"/>
      <c r="P58" s="339"/>
      <c r="Q58" s="339"/>
      <c r="R58" s="339"/>
    </row>
    <row r="59" spans="1:18" x14ac:dyDescent="0.25">
      <c r="A59" s="105" t="s">
        <v>11</v>
      </c>
      <c r="B59" s="352" t="s">
        <v>47</v>
      </c>
      <c r="C59" s="326"/>
      <c r="D59" s="9">
        <f>'Memória de Cálculo'!C75</f>
        <v>1.9400000000000001E-2</v>
      </c>
      <c r="E59" s="119">
        <f t="shared" si="1"/>
        <v>0</v>
      </c>
      <c r="K59" s="339"/>
      <c r="L59" s="339"/>
      <c r="M59" s="339"/>
      <c r="N59" s="339"/>
      <c r="O59" s="339"/>
      <c r="P59" s="339"/>
      <c r="Q59" s="339"/>
      <c r="R59" s="339"/>
    </row>
    <row r="60" spans="1:18" x14ac:dyDescent="0.25">
      <c r="A60" s="105" t="s">
        <v>12</v>
      </c>
      <c r="B60" s="352" t="s">
        <v>214</v>
      </c>
      <c r="C60" s="326"/>
      <c r="D60" s="9">
        <f>'Memória de Cálculo'!C76</f>
        <v>7.4000000000000003E-3</v>
      </c>
      <c r="E60" s="119">
        <f t="shared" si="1"/>
        <v>0</v>
      </c>
      <c r="F60" s="10"/>
      <c r="K60" s="339"/>
      <c r="L60" s="339"/>
      <c r="M60" s="339"/>
      <c r="N60" s="339"/>
      <c r="O60" s="339"/>
      <c r="P60" s="339"/>
      <c r="Q60" s="339"/>
      <c r="R60" s="339"/>
    </row>
    <row r="61" spans="1:18" x14ac:dyDescent="0.25">
      <c r="A61" s="105" t="s">
        <v>13</v>
      </c>
      <c r="B61" s="354" t="s">
        <v>270</v>
      </c>
      <c r="C61" s="324"/>
      <c r="D61" s="9">
        <f>'Memória de Cálculo'!C77</f>
        <v>3.5000000000000003E-2</v>
      </c>
      <c r="E61" s="119">
        <f t="shared" si="1"/>
        <v>0</v>
      </c>
      <c r="F61" s="10"/>
      <c r="K61" s="339"/>
      <c r="L61" s="339"/>
      <c r="M61" s="339"/>
      <c r="N61" s="339"/>
      <c r="O61" s="339"/>
      <c r="P61" s="339"/>
      <c r="Q61" s="339"/>
      <c r="R61" s="339"/>
    </row>
    <row r="62" spans="1:18" ht="14.1" customHeight="1" thickBot="1" x14ac:dyDescent="0.25">
      <c r="A62" s="363" t="s">
        <v>48</v>
      </c>
      <c r="B62" s="364"/>
      <c r="C62" s="365"/>
      <c r="D62" s="120">
        <f>SUM(D56:D61)</f>
        <v>7.1300000000000002E-2</v>
      </c>
      <c r="E62" s="121">
        <f>SUM(E56:E61)</f>
        <v>0</v>
      </c>
      <c r="K62" s="339"/>
      <c r="L62" s="339"/>
      <c r="M62" s="339"/>
      <c r="N62" s="339"/>
      <c r="O62" s="339"/>
      <c r="P62" s="339"/>
      <c r="Q62" s="339"/>
      <c r="R62" s="339"/>
    </row>
    <row r="63" spans="1:18" ht="13.5" thickBot="1" x14ac:dyDescent="0.3">
      <c r="A63" s="355" t="s">
        <v>49</v>
      </c>
      <c r="B63" s="356"/>
      <c r="C63" s="356"/>
      <c r="D63" s="356"/>
      <c r="E63" s="357"/>
      <c r="K63" s="339"/>
      <c r="L63" s="339"/>
      <c r="M63" s="339"/>
      <c r="N63" s="339"/>
      <c r="O63" s="339"/>
      <c r="P63" s="339"/>
      <c r="Q63" s="339"/>
      <c r="R63" s="339"/>
    </row>
    <row r="64" spans="1:18" ht="14.1" customHeight="1" thickBot="1" x14ac:dyDescent="0.3">
      <c r="K64" s="18"/>
      <c r="L64" s="18"/>
      <c r="M64" s="18"/>
      <c r="N64" s="18"/>
      <c r="O64" s="18"/>
      <c r="P64" s="18"/>
      <c r="Q64" s="18"/>
    </row>
    <row r="65" spans="1:17" ht="28.5" customHeight="1" x14ac:dyDescent="0.25">
      <c r="A65" s="358" t="s">
        <v>210</v>
      </c>
      <c r="B65" s="359"/>
      <c r="C65" s="359"/>
      <c r="D65" s="123" t="s">
        <v>19</v>
      </c>
      <c r="E65" s="124" t="s">
        <v>6</v>
      </c>
      <c r="K65" s="18"/>
      <c r="L65" s="18"/>
      <c r="M65" s="18"/>
      <c r="N65" s="18"/>
      <c r="O65" s="18"/>
      <c r="P65" s="18"/>
      <c r="Q65" s="18"/>
    </row>
    <row r="66" spans="1:17" ht="14.1" customHeight="1" x14ac:dyDescent="0.25">
      <c r="A66" s="105" t="s">
        <v>7</v>
      </c>
      <c r="B66" s="346" t="s">
        <v>50</v>
      </c>
      <c r="C66" s="346"/>
      <c r="D66" s="44">
        <f>(E19+E53+E62)/12</f>
        <v>0</v>
      </c>
      <c r="E66" s="125">
        <f>ROUND((E$19+E$53+E$62)*D66,2)</f>
        <v>0</v>
      </c>
    </row>
    <row r="67" spans="1:17" ht="14.1" customHeight="1" x14ac:dyDescent="0.25">
      <c r="A67" s="105" t="s">
        <v>9</v>
      </c>
      <c r="B67" s="327" t="s">
        <v>51</v>
      </c>
      <c r="C67" s="327"/>
      <c r="D67" s="44">
        <f>'Memória de Cálculo'!C82</f>
        <v>2.8E-3</v>
      </c>
      <c r="E67" s="125">
        <f>ROUND((E$19+E$53+E$62)*D67,2)</f>
        <v>0</v>
      </c>
    </row>
    <row r="68" spans="1:17" ht="14.1" customHeight="1" x14ac:dyDescent="0.25">
      <c r="A68" s="105" t="s">
        <v>10</v>
      </c>
      <c r="B68" s="346" t="s">
        <v>52</v>
      </c>
      <c r="C68" s="346"/>
      <c r="D68" s="44">
        <f>'Memória de Cálculo'!C83</f>
        <v>2.0000000000000001E-4</v>
      </c>
      <c r="E68" s="125">
        <f>ROUND((E$19+E$53+E$62)*D68,2)</f>
        <v>0</v>
      </c>
    </row>
    <row r="69" spans="1:17" ht="14.1" customHeight="1" x14ac:dyDescent="0.25">
      <c r="A69" s="105" t="s">
        <v>11</v>
      </c>
      <c r="B69" s="327" t="s">
        <v>53</v>
      </c>
      <c r="C69" s="327"/>
      <c r="D69" s="74">
        <f>'Memória de Cálculo'!C84</f>
        <v>2.9999999999999997E-4</v>
      </c>
      <c r="E69" s="125">
        <f>ROUND((E$19+E$53+E$62)*D69,2)</f>
        <v>0</v>
      </c>
    </row>
    <row r="70" spans="1:17" ht="14.1" customHeight="1" x14ac:dyDescent="0.25">
      <c r="A70" s="105" t="s">
        <v>12</v>
      </c>
      <c r="B70" s="327" t="s">
        <v>54</v>
      </c>
      <c r="C70" s="327"/>
      <c r="D70" s="44">
        <f>'Memória de Cálculo'!C85</f>
        <v>6.9999999999999999E-4</v>
      </c>
      <c r="E70" s="125">
        <f>ROUND((E$19+E$53+E$62)*D70,2)</f>
        <v>0</v>
      </c>
    </row>
    <row r="71" spans="1:17" ht="14.1" customHeight="1" x14ac:dyDescent="0.25">
      <c r="A71" s="126" t="s">
        <v>13</v>
      </c>
      <c r="B71" s="305" t="s">
        <v>14</v>
      </c>
      <c r="C71" s="305"/>
      <c r="D71" s="170"/>
      <c r="E71" s="127"/>
    </row>
    <row r="72" spans="1:17" ht="14.1" customHeight="1" thickBot="1" x14ac:dyDescent="0.25">
      <c r="A72" s="344" t="s">
        <v>55</v>
      </c>
      <c r="B72" s="345"/>
      <c r="C72" s="345"/>
      <c r="D72" s="345"/>
      <c r="E72" s="128">
        <f>SUM(E66:E70)</f>
        <v>0</v>
      </c>
    </row>
    <row r="73" spans="1:17" ht="14.1" customHeight="1" thickBot="1" x14ac:dyDescent="0.3">
      <c r="A73" s="11"/>
      <c r="B73" s="11"/>
      <c r="C73" s="11"/>
      <c r="D73" s="11"/>
      <c r="E73" s="11"/>
    </row>
    <row r="74" spans="1:17" ht="27" customHeight="1" x14ac:dyDescent="0.25">
      <c r="A74" s="348" t="s">
        <v>56</v>
      </c>
      <c r="B74" s="349"/>
      <c r="C74" s="349"/>
      <c r="D74" s="349"/>
      <c r="E74" s="129" t="s">
        <v>6</v>
      </c>
    </row>
    <row r="75" spans="1:17" ht="14.1" customHeight="1" x14ac:dyDescent="0.2">
      <c r="A75" s="105" t="s">
        <v>7</v>
      </c>
      <c r="B75" s="347" t="s">
        <v>166</v>
      </c>
      <c r="C75" s="347"/>
      <c r="D75" s="347"/>
      <c r="E75" s="100">
        <f>Uniforme_EPI!G15</f>
        <v>0</v>
      </c>
    </row>
    <row r="76" spans="1:17" ht="14.1" customHeight="1" x14ac:dyDescent="0.2">
      <c r="A76" s="105" t="s">
        <v>9</v>
      </c>
      <c r="B76" s="347" t="s">
        <v>177</v>
      </c>
      <c r="C76" s="347"/>
      <c r="D76" s="347"/>
      <c r="E76" s="2">
        <f>Uniforme_EPI!N15</f>
        <v>0</v>
      </c>
    </row>
    <row r="77" spans="1:17" ht="14.1" customHeight="1" x14ac:dyDescent="0.2">
      <c r="A77" s="105" t="s">
        <v>10</v>
      </c>
      <c r="B77" s="347" t="s">
        <v>59</v>
      </c>
      <c r="C77" s="347"/>
      <c r="D77" s="347"/>
      <c r="E77" s="2">
        <v>0</v>
      </c>
    </row>
    <row r="78" spans="1:17" ht="14.1" customHeight="1" x14ac:dyDescent="0.2">
      <c r="A78" s="105" t="s">
        <v>11</v>
      </c>
      <c r="B78" s="324" t="s">
        <v>59</v>
      </c>
      <c r="C78" s="324"/>
      <c r="D78" s="324"/>
      <c r="E78" s="2">
        <v>0</v>
      </c>
    </row>
    <row r="79" spans="1:17" ht="14.1" customHeight="1" thickBot="1" x14ac:dyDescent="0.25">
      <c r="A79" s="377" t="s">
        <v>57</v>
      </c>
      <c r="B79" s="378"/>
      <c r="C79" s="378"/>
      <c r="D79" s="379"/>
      <c r="E79" s="130">
        <f>SUM(E75:E78)</f>
        <v>0</v>
      </c>
    </row>
    <row r="80" spans="1:17" ht="13.5" thickBot="1" x14ac:dyDescent="0.3">
      <c r="A80" s="360" t="s">
        <v>272</v>
      </c>
      <c r="B80" s="361"/>
      <c r="C80" s="361"/>
      <c r="D80" s="361"/>
      <c r="E80" s="362"/>
    </row>
    <row r="81" spans="1:5" ht="14.1" customHeight="1" thickBot="1" x14ac:dyDescent="0.3">
      <c r="A81" s="11"/>
      <c r="B81" s="11"/>
      <c r="C81" s="11"/>
      <c r="D81" s="11"/>
      <c r="E81" s="11"/>
    </row>
    <row r="82" spans="1:5" ht="14.1" customHeight="1" x14ac:dyDescent="0.25">
      <c r="A82" s="366" t="s">
        <v>58</v>
      </c>
      <c r="B82" s="367"/>
      <c r="C82" s="367"/>
      <c r="D82" s="131" t="s">
        <v>19</v>
      </c>
      <c r="E82" s="132" t="s">
        <v>6</v>
      </c>
    </row>
    <row r="83" spans="1:5" ht="14.1" customHeight="1" x14ac:dyDescent="0.2">
      <c r="A83" s="105" t="s">
        <v>7</v>
      </c>
      <c r="B83" s="327" t="s">
        <v>233</v>
      </c>
      <c r="C83" s="327"/>
      <c r="D83" s="9">
        <f>'Memória de Cálculo'!C89</f>
        <v>0</v>
      </c>
      <c r="E83" s="2">
        <f>ROUND(SUM($E$79,$E$72,$E$62,$E$53,$E$19)*D83,2)</f>
        <v>0</v>
      </c>
    </row>
    <row r="84" spans="1:5" ht="14.1" customHeight="1" x14ac:dyDescent="0.2">
      <c r="A84" s="105" t="s">
        <v>9</v>
      </c>
      <c r="B84" s="35" t="s">
        <v>234</v>
      </c>
      <c r="C84" s="35"/>
      <c r="D84" s="9">
        <f>'Memória de Cálculo'!C90</f>
        <v>0</v>
      </c>
      <c r="E84" s="2">
        <f>ROUND(SUM($E$79,$E$72,$E$62,$E$53,$E$19,$E83)*D84,2)</f>
        <v>0</v>
      </c>
    </row>
    <row r="85" spans="1:5" ht="14.1" customHeight="1" x14ac:dyDescent="0.2">
      <c r="A85" s="105" t="s">
        <v>10</v>
      </c>
      <c r="B85" s="327" t="s">
        <v>228</v>
      </c>
      <c r="C85" s="327"/>
      <c r="D85" s="9">
        <f>SUM(D86:D89)</f>
        <v>0</v>
      </c>
      <c r="E85" s="2">
        <f>SUM(E86:E89)</f>
        <v>0</v>
      </c>
    </row>
    <row r="86" spans="1:5" ht="14.1" customHeight="1" x14ac:dyDescent="0.2">
      <c r="A86" s="105" t="s">
        <v>229</v>
      </c>
      <c r="B86" s="327" t="s">
        <v>226</v>
      </c>
      <c r="C86" s="327"/>
      <c r="D86" s="9">
        <f>'Memória de Cálculo'!C92</f>
        <v>0</v>
      </c>
      <c r="E86" s="2">
        <f>ROUND(D86*$E$100,2)</f>
        <v>0</v>
      </c>
    </row>
    <row r="87" spans="1:5" ht="14.1" customHeight="1" x14ac:dyDescent="0.2">
      <c r="A87" s="105" t="s">
        <v>230</v>
      </c>
      <c r="B87" s="327" t="s">
        <v>227</v>
      </c>
      <c r="C87" s="327"/>
      <c r="D87" s="9"/>
      <c r="E87" s="2">
        <f>ROUND(D87*$E$100,2)</f>
        <v>0</v>
      </c>
    </row>
    <row r="88" spans="1:5" ht="14.1" customHeight="1" x14ac:dyDescent="0.2">
      <c r="A88" s="105" t="s">
        <v>231</v>
      </c>
      <c r="B88" s="327" t="s">
        <v>273</v>
      </c>
      <c r="C88" s="327"/>
      <c r="D88" s="9">
        <f>'Memória de Cálculo'!C94</f>
        <v>0</v>
      </c>
      <c r="E88" s="2">
        <f>ROUND(D88*$E$100,2)</f>
        <v>0</v>
      </c>
    </row>
    <row r="89" spans="1:5" ht="14.1" customHeight="1" x14ac:dyDescent="0.2">
      <c r="A89" s="105" t="s">
        <v>232</v>
      </c>
      <c r="B89" s="306" t="s">
        <v>59</v>
      </c>
      <c r="C89" s="308"/>
      <c r="D89" s="5"/>
      <c r="E89" s="2">
        <f>ROUND(D89*$E$100,2)</f>
        <v>0</v>
      </c>
    </row>
    <row r="90" spans="1:5" s="3" customFormat="1" ht="14.1" customHeight="1" thickBot="1" x14ac:dyDescent="0.25">
      <c r="A90" s="312" t="s">
        <v>60</v>
      </c>
      <c r="B90" s="313"/>
      <c r="C90" s="314"/>
      <c r="D90" s="133">
        <f>SUM(D83:D85)</f>
        <v>0</v>
      </c>
      <c r="E90" s="134">
        <f>SUM(E83:E85)</f>
        <v>0</v>
      </c>
    </row>
    <row r="91" spans="1:5" s="3" customFormat="1" ht="26.25" customHeight="1" thickBot="1" x14ac:dyDescent="0.3">
      <c r="A91" s="342"/>
      <c r="B91" s="343"/>
      <c r="C91" s="343"/>
      <c r="D91" s="343"/>
      <c r="E91" s="343"/>
    </row>
    <row r="92" spans="1:5" ht="27" customHeight="1" x14ac:dyDescent="0.25">
      <c r="A92" s="315" t="s">
        <v>61</v>
      </c>
      <c r="B92" s="316"/>
      <c r="C92" s="316"/>
      <c r="D92" s="316"/>
      <c r="E92" s="135" t="s">
        <v>6</v>
      </c>
    </row>
    <row r="93" spans="1:5" ht="14.1" customHeight="1" x14ac:dyDescent="0.2">
      <c r="A93" s="17" t="s">
        <v>7</v>
      </c>
      <c r="B93" s="305" t="s">
        <v>62</v>
      </c>
      <c r="C93" s="305"/>
      <c r="D93" s="305"/>
      <c r="E93" s="2">
        <f>E19</f>
        <v>0</v>
      </c>
    </row>
    <row r="94" spans="1:5" ht="14.1" customHeight="1" x14ac:dyDescent="0.2">
      <c r="A94" s="17" t="s">
        <v>9</v>
      </c>
      <c r="B94" s="305" t="s">
        <v>63</v>
      </c>
      <c r="C94" s="305"/>
      <c r="D94" s="305"/>
      <c r="E94" s="2">
        <f>E53</f>
        <v>0</v>
      </c>
    </row>
    <row r="95" spans="1:5" ht="14.1" customHeight="1" x14ac:dyDescent="0.2">
      <c r="A95" s="17" t="s">
        <v>10</v>
      </c>
      <c r="B95" s="305" t="s">
        <v>64</v>
      </c>
      <c r="C95" s="305"/>
      <c r="D95" s="305"/>
      <c r="E95" s="2">
        <f>E62</f>
        <v>0</v>
      </c>
    </row>
    <row r="96" spans="1:5" ht="14.1" customHeight="1" x14ac:dyDescent="0.2">
      <c r="A96" s="17" t="s">
        <v>11</v>
      </c>
      <c r="B96" s="305" t="s">
        <v>65</v>
      </c>
      <c r="C96" s="305"/>
      <c r="D96" s="305"/>
      <c r="E96" s="12">
        <f>E72</f>
        <v>0</v>
      </c>
    </row>
    <row r="97" spans="1:5" ht="14.1" customHeight="1" x14ac:dyDescent="0.2">
      <c r="A97" s="17" t="s">
        <v>12</v>
      </c>
      <c r="B97" s="306" t="s">
        <v>66</v>
      </c>
      <c r="C97" s="307"/>
      <c r="D97" s="308"/>
      <c r="E97" s="2">
        <f>E79</f>
        <v>0</v>
      </c>
    </row>
    <row r="98" spans="1:5" s="3" customFormat="1" ht="14.1" customHeight="1" x14ac:dyDescent="0.2">
      <c r="A98" s="309" t="s">
        <v>67</v>
      </c>
      <c r="B98" s="310"/>
      <c r="C98" s="310"/>
      <c r="D98" s="310"/>
      <c r="E98" s="136">
        <f>SUM(E93:E97)</f>
        <v>0</v>
      </c>
    </row>
    <row r="99" spans="1:5" ht="14.1" customHeight="1" thickBot="1" x14ac:dyDescent="0.25">
      <c r="A99" s="138" t="s">
        <v>13</v>
      </c>
      <c r="B99" s="311" t="s">
        <v>68</v>
      </c>
      <c r="C99" s="311"/>
      <c r="D99" s="311"/>
      <c r="E99" s="139">
        <f>E90</f>
        <v>0</v>
      </c>
    </row>
    <row r="100" spans="1:5" s="3" customFormat="1" ht="14.1" customHeight="1" x14ac:dyDescent="0.2">
      <c r="A100" s="340" t="s">
        <v>69</v>
      </c>
      <c r="B100" s="341"/>
      <c r="C100" s="341"/>
      <c r="D100" s="341"/>
      <c r="E100" s="140">
        <f>ROUND(((E98+E83+E84)/(1-D85)),2)</f>
        <v>0</v>
      </c>
    </row>
    <row r="101" spans="1:5" ht="14.1" customHeight="1" x14ac:dyDescent="0.25">
      <c r="A101" s="298" t="s">
        <v>70</v>
      </c>
      <c r="B101" s="299"/>
      <c r="C101" s="299"/>
      <c r="D101" s="299"/>
      <c r="E101" s="141">
        <v>12</v>
      </c>
    </row>
    <row r="102" spans="1:5" s="3" customFormat="1" ht="14.1" customHeight="1" thickBot="1" x14ac:dyDescent="0.25">
      <c r="A102" s="300" t="s">
        <v>71</v>
      </c>
      <c r="B102" s="301"/>
      <c r="C102" s="301"/>
      <c r="D102" s="301"/>
      <c r="E102" s="137">
        <f>ROUND(E100*E101,2)</f>
        <v>0</v>
      </c>
    </row>
    <row r="103" spans="1:5" x14ac:dyDescent="0.25">
      <c r="A103" s="11"/>
      <c r="B103" s="11"/>
      <c r="C103" s="11"/>
      <c r="D103" s="11"/>
      <c r="E103" s="11"/>
    </row>
  </sheetData>
  <protectedRanges>
    <protectedRange password="DEB4" sqref="D89" name="Intervalo5_1_2_2"/>
  </protectedRanges>
  <mergeCells count="94">
    <mergeCell ref="A12:C12"/>
    <mergeCell ref="A2:E2"/>
    <mergeCell ref="B6:C6"/>
    <mergeCell ref="D6:E6"/>
    <mergeCell ref="B7:C7"/>
    <mergeCell ref="D7:E7"/>
    <mergeCell ref="B8:C8"/>
    <mergeCell ref="D8:E8"/>
    <mergeCell ref="B9:C9"/>
    <mergeCell ref="D9:E9"/>
    <mergeCell ref="A10:E10"/>
    <mergeCell ref="A4:E4"/>
    <mergeCell ref="A82:C82"/>
    <mergeCell ref="B35:C35"/>
    <mergeCell ref="B36:C36"/>
    <mergeCell ref="A37:C37"/>
    <mergeCell ref="A38:E38"/>
    <mergeCell ref="B41:C41"/>
    <mergeCell ref="B42:C42"/>
    <mergeCell ref="B45:C45"/>
    <mergeCell ref="B46:C46"/>
    <mergeCell ref="B40:C40"/>
    <mergeCell ref="A47:D47"/>
    <mergeCell ref="A49:D49"/>
    <mergeCell ref="A79:D79"/>
    <mergeCell ref="B51:D51"/>
    <mergeCell ref="B52:D52"/>
    <mergeCell ref="B85:C85"/>
    <mergeCell ref="B67:C67"/>
    <mergeCell ref="A55:C55"/>
    <mergeCell ref="B56:C56"/>
    <mergeCell ref="B57:C57"/>
    <mergeCell ref="B58:C58"/>
    <mergeCell ref="B59:C59"/>
    <mergeCell ref="B60:C60"/>
    <mergeCell ref="B61:C61"/>
    <mergeCell ref="A63:E63"/>
    <mergeCell ref="A65:C65"/>
    <mergeCell ref="B66:C66"/>
    <mergeCell ref="A80:E80"/>
    <mergeCell ref="B69:C69"/>
    <mergeCell ref="B70:C70"/>
    <mergeCell ref="A62:C62"/>
    <mergeCell ref="K50:Q56"/>
    <mergeCell ref="K57:R63"/>
    <mergeCell ref="A100:D100"/>
    <mergeCell ref="B88:C88"/>
    <mergeCell ref="A91:E91"/>
    <mergeCell ref="B87:C87"/>
    <mergeCell ref="B71:C71"/>
    <mergeCell ref="A72:D72"/>
    <mergeCell ref="B86:C86"/>
    <mergeCell ref="B83:C83"/>
    <mergeCell ref="B68:C68"/>
    <mergeCell ref="B75:D75"/>
    <mergeCell ref="B76:D76"/>
    <mergeCell ref="B77:D77"/>
    <mergeCell ref="B78:D78"/>
    <mergeCell ref="A74:D74"/>
    <mergeCell ref="B13:C13"/>
    <mergeCell ref="B14:C14"/>
    <mergeCell ref="B15:C15"/>
    <mergeCell ref="B16:C16"/>
    <mergeCell ref="A19:D19"/>
    <mergeCell ref="B34:C34"/>
    <mergeCell ref="B17:C17"/>
    <mergeCell ref="B18:C18"/>
    <mergeCell ref="B22:C22"/>
    <mergeCell ref="B23:C23"/>
    <mergeCell ref="B24:C24"/>
    <mergeCell ref="B25:C25"/>
    <mergeCell ref="B28:C28"/>
    <mergeCell ref="B29:C29"/>
    <mergeCell ref="B32:C32"/>
    <mergeCell ref="B33:C33"/>
    <mergeCell ref="A21:E21"/>
    <mergeCell ref="A26:C26"/>
    <mergeCell ref="B30:C30"/>
    <mergeCell ref="A1:E1"/>
    <mergeCell ref="A101:D101"/>
    <mergeCell ref="A102:D102"/>
    <mergeCell ref="C5:E5"/>
    <mergeCell ref="B95:D95"/>
    <mergeCell ref="B96:D96"/>
    <mergeCell ref="B97:D97"/>
    <mergeCell ref="A98:D98"/>
    <mergeCell ref="B99:D99"/>
    <mergeCell ref="B89:C89"/>
    <mergeCell ref="A90:C90"/>
    <mergeCell ref="A92:D92"/>
    <mergeCell ref="B93:D93"/>
    <mergeCell ref="B94:D94"/>
    <mergeCell ref="A53:D53"/>
    <mergeCell ref="B50:D50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portrait" r:id="rId1"/>
  <ignoredErrors>
    <ignoredError sqref="D85:E8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R103"/>
  <sheetViews>
    <sheetView showGridLines="0" zoomScale="130" zoomScaleNormal="130" workbookViewId="0">
      <selection sqref="A1:XFD1"/>
    </sheetView>
  </sheetViews>
  <sheetFormatPr defaultRowHeight="12.75" x14ac:dyDescent="0.25"/>
  <cols>
    <col min="1" max="1" width="6.42578125" style="1" customWidth="1"/>
    <col min="2" max="2" width="52.28515625" style="1" customWidth="1"/>
    <col min="3" max="3" width="51.85546875" style="1" customWidth="1"/>
    <col min="4" max="4" width="10.28515625" style="1" customWidth="1"/>
    <col min="5" max="5" width="20.85546875" style="1" customWidth="1"/>
    <col min="6" max="36" width="9.140625" style="1"/>
    <col min="37" max="37" width="6.42578125" style="1" customWidth="1"/>
    <col min="38" max="38" width="52.28515625" style="1" customWidth="1"/>
    <col min="39" max="39" width="34.7109375" style="1" customWidth="1"/>
    <col min="40" max="40" width="9.5703125" style="1" customWidth="1"/>
    <col min="41" max="41" width="12.5703125" style="1" bestFit="1" customWidth="1"/>
    <col min="42" max="292" width="9.140625" style="1"/>
    <col min="293" max="293" width="6.42578125" style="1" customWidth="1"/>
    <col min="294" max="294" width="52.28515625" style="1" customWidth="1"/>
    <col min="295" max="295" width="34.7109375" style="1" customWidth="1"/>
    <col min="296" max="296" width="9.5703125" style="1" customWidth="1"/>
    <col min="297" max="297" width="12.5703125" style="1" bestFit="1" customWidth="1"/>
    <col min="298" max="548" width="9.140625" style="1"/>
    <col min="549" max="549" width="6.42578125" style="1" customWidth="1"/>
    <col min="550" max="550" width="52.28515625" style="1" customWidth="1"/>
    <col min="551" max="551" width="34.7109375" style="1" customWidth="1"/>
    <col min="552" max="552" width="9.5703125" style="1" customWidth="1"/>
    <col min="553" max="553" width="12.5703125" style="1" bestFit="1" customWidth="1"/>
    <col min="554" max="804" width="9.140625" style="1"/>
    <col min="805" max="805" width="6.42578125" style="1" customWidth="1"/>
    <col min="806" max="806" width="52.28515625" style="1" customWidth="1"/>
    <col min="807" max="807" width="34.7109375" style="1" customWidth="1"/>
    <col min="808" max="808" width="9.5703125" style="1" customWidth="1"/>
    <col min="809" max="809" width="12.5703125" style="1" bestFit="1" customWidth="1"/>
    <col min="810" max="1060" width="9.140625" style="1"/>
    <col min="1061" max="1061" width="6.42578125" style="1" customWidth="1"/>
    <col min="1062" max="1062" width="52.28515625" style="1" customWidth="1"/>
    <col min="1063" max="1063" width="34.7109375" style="1" customWidth="1"/>
    <col min="1064" max="1064" width="9.5703125" style="1" customWidth="1"/>
    <col min="1065" max="1065" width="12.5703125" style="1" bestFit="1" customWidth="1"/>
    <col min="1066" max="1316" width="9.140625" style="1"/>
    <col min="1317" max="1317" width="6.42578125" style="1" customWidth="1"/>
    <col min="1318" max="1318" width="52.28515625" style="1" customWidth="1"/>
    <col min="1319" max="1319" width="34.7109375" style="1" customWidth="1"/>
    <col min="1320" max="1320" width="9.5703125" style="1" customWidth="1"/>
    <col min="1321" max="1321" width="12.5703125" style="1" bestFit="1" customWidth="1"/>
    <col min="1322" max="1572" width="9.140625" style="1"/>
    <col min="1573" max="1573" width="6.42578125" style="1" customWidth="1"/>
    <col min="1574" max="1574" width="52.28515625" style="1" customWidth="1"/>
    <col min="1575" max="1575" width="34.7109375" style="1" customWidth="1"/>
    <col min="1576" max="1576" width="9.5703125" style="1" customWidth="1"/>
    <col min="1577" max="1577" width="12.5703125" style="1" bestFit="1" customWidth="1"/>
    <col min="1578" max="1828" width="9.140625" style="1"/>
    <col min="1829" max="1829" width="6.42578125" style="1" customWidth="1"/>
    <col min="1830" max="1830" width="52.28515625" style="1" customWidth="1"/>
    <col min="1831" max="1831" width="34.7109375" style="1" customWidth="1"/>
    <col min="1832" max="1832" width="9.5703125" style="1" customWidth="1"/>
    <col min="1833" max="1833" width="12.5703125" style="1" bestFit="1" customWidth="1"/>
    <col min="1834" max="2084" width="9.140625" style="1"/>
    <col min="2085" max="2085" width="6.42578125" style="1" customWidth="1"/>
    <col min="2086" max="2086" width="52.28515625" style="1" customWidth="1"/>
    <col min="2087" max="2087" width="34.7109375" style="1" customWidth="1"/>
    <col min="2088" max="2088" width="9.5703125" style="1" customWidth="1"/>
    <col min="2089" max="2089" width="12.5703125" style="1" bestFit="1" customWidth="1"/>
    <col min="2090" max="2340" width="9.140625" style="1"/>
    <col min="2341" max="2341" width="6.42578125" style="1" customWidth="1"/>
    <col min="2342" max="2342" width="52.28515625" style="1" customWidth="1"/>
    <col min="2343" max="2343" width="34.7109375" style="1" customWidth="1"/>
    <col min="2344" max="2344" width="9.5703125" style="1" customWidth="1"/>
    <col min="2345" max="2345" width="12.5703125" style="1" bestFit="1" customWidth="1"/>
    <col min="2346" max="2596" width="9.140625" style="1"/>
    <col min="2597" max="2597" width="6.42578125" style="1" customWidth="1"/>
    <col min="2598" max="2598" width="52.28515625" style="1" customWidth="1"/>
    <col min="2599" max="2599" width="34.7109375" style="1" customWidth="1"/>
    <col min="2600" max="2600" width="9.5703125" style="1" customWidth="1"/>
    <col min="2601" max="2601" width="12.5703125" style="1" bestFit="1" customWidth="1"/>
    <col min="2602" max="2852" width="9.140625" style="1"/>
    <col min="2853" max="2853" width="6.42578125" style="1" customWidth="1"/>
    <col min="2854" max="2854" width="52.28515625" style="1" customWidth="1"/>
    <col min="2855" max="2855" width="34.7109375" style="1" customWidth="1"/>
    <col min="2856" max="2856" width="9.5703125" style="1" customWidth="1"/>
    <col min="2857" max="2857" width="12.5703125" style="1" bestFit="1" customWidth="1"/>
    <col min="2858" max="3108" width="9.140625" style="1"/>
    <col min="3109" max="3109" width="6.42578125" style="1" customWidth="1"/>
    <col min="3110" max="3110" width="52.28515625" style="1" customWidth="1"/>
    <col min="3111" max="3111" width="34.7109375" style="1" customWidth="1"/>
    <col min="3112" max="3112" width="9.5703125" style="1" customWidth="1"/>
    <col min="3113" max="3113" width="12.5703125" style="1" bestFit="1" customWidth="1"/>
    <col min="3114" max="3364" width="9.140625" style="1"/>
    <col min="3365" max="3365" width="6.42578125" style="1" customWidth="1"/>
    <col min="3366" max="3366" width="52.28515625" style="1" customWidth="1"/>
    <col min="3367" max="3367" width="34.7109375" style="1" customWidth="1"/>
    <col min="3368" max="3368" width="9.5703125" style="1" customWidth="1"/>
    <col min="3369" max="3369" width="12.5703125" style="1" bestFit="1" customWidth="1"/>
    <col min="3370" max="3620" width="9.140625" style="1"/>
    <col min="3621" max="3621" width="6.42578125" style="1" customWidth="1"/>
    <col min="3622" max="3622" width="52.28515625" style="1" customWidth="1"/>
    <col min="3623" max="3623" width="34.7109375" style="1" customWidth="1"/>
    <col min="3624" max="3624" width="9.5703125" style="1" customWidth="1"/>
    <col min="3625" max="3625" width="12.5703125" style="1" bestFit="1" customWidth="1"/>
    <col min="3626" max="3876" width="9.140625" style="1"/>
    <col min="3877" max="3877" width="6.42578125" style="1" customWidth="1"/>
    <col min="3878" max="3878" width="52.28515625" style="1" customWidth="1"/>
    <col min="3879" max="3879" width="34.7109375" style="1" customWidth="1"/>
    <col min="3880" max="3880" width="9.5703125" style="1" customWidth="1"/>
    <col min="3881" max="3881" width="12.5703125" style="1" bestFit="1" customWidth="1"/>
    <col min="3882" max="4132" width="9.140625" style="1"/>
    <col min="4133" max="4133" width="6.42578125" style="1" customWidth="1"/>
    <col min="4134" max="4134" width="52.28515625" style="1" customWidth="1"/>
    <col min="4135" max="4135" width="34.7109375" style="1" customWidth="1"/>
    <col min="4136" max="4136" width="9.5703125" style="1" customWidth="1"/>
    <col min="4137" max="4137" width="12.5703125" style="1" bestFit="1" customWidth="1"/>
    <col min="4138" max="4388" width="9.140625" style="1"/>
    <col min="4389" max="4389" width="6.42578125" style="1" customWidth="1"/>
    <col min="4390" max="4390" width="52.28515625" style="1" customWidth="1"/>
    <col min="4391" max="4391" width="34.7109375" style="1" customWidth="1"/>
    <col min="4392" max="4392" width="9.5703125" style="1" customWidth="1"/>
    <col min="4393" max="4393" width="12.5703125" style="1" bestFit="1" customWidth="1"/>
    <col min="4394" max="4644" width="9.140625" style="1"/>
    <col min="4645" max="4645" width="6.42578125" style="1" customWidth="1"/>
    <col min="4646" max="4646" width="52.28515625" style="1" customWidth="1"/>
    <col min="4647" max="4647" width="34.7109375" style="1" customWidth="1"/>
    <col min="4648" max="4648" width="9.5703125" style="1" customWidth="1"/>
    <col min="4649" max="4649" width="12.5703125" style="1" bestFit="1" customWidth="1"/>
    <col min="4650" max="4900" width="9.140625" style="1"/>
    <col min="4901" max="4901" width="6.42578125" style="1" customWidth="1"/>
    <col min="4902" max="4902" width="52.28515625" style="1" customWidth="1"/>
    <col min="4903" max="4903" width="34.7109375" style="1" customWidth="1"/>
    <col min="4904" max="4904" width="9.5703125" style="1" customWidth="1"/>
    <col min="4905" max="4905" width="12.5703125" style="1" bestFit="1" customWidth="1"/>
    <col min="4906" max="5156" width="9.140625" style="1"/>
    <col min="5157" max="5157" width="6.42578125" style="1" customWidth="1"/>
    <col min="5158" max="5158" width="52.28515625" style="1" customWidth="1"/>
    <col min="5159" max="5159" width="34.7109375" style="1" customWidth="1"/>
    <col min="5160" max="5160" width="9.5703125" style="1" customWidth="1"/>
    <col min="5161" max="5161" width="12.5703125" style="1" bestFit="1" customWidth="1"/>
    <col min="5162" max="5412" width="9.140625" style="1"/>
    <col min="5413" max="5413" width="6.42578125" style="1" customWidth="1"/>
    <col min="5414" max="5414" width="52.28515625" style="1" customWidth="1"/>
    <col min="5415" max="5415" width="34.7109375" style="1" customWidth="1"/>
    <col min="5416" max="5416" width="9.5703125" style="1" customWidth="1"/>
    <col min="5417" max="5417" width="12.5703125" style="1" bestFit="1" customWidth="1"/>
    <col min="5418" max="5668" width="9.140625" style="1"/>
    <col min="5669" max="5669" width="6.42578125" style="1" customWidth="1"/>
    <col min="5670" max="5670" width="52.28515625" style="1" customWidth="1"/>
    <col min="5671" max="5671" width="34.7109375" style="1" customWidth="1"/>
    <col min="5672" max="5672" width="9.5703125" style="1" customWidth="1"/>
    <col min="5673" max="5673" width="12.5703125" style="1" bestFit="1" customWidth="1"/>
    <col min="5674" max="5924" width="9.140625" style="1"/>
    <col min="5925" max="5925" width="6.42578125" style="1" customWidth="1"/>
    <col min="5926" max="5926" width="52.28515625" style="1" customWidth="1"/>
    <col min="5927" max="5927" width="34.7109375" style="1" customWidth="1"/>
    <col min="5928" max="5928" width="9.5703125" style="1" customWidth="1"/>
    <col min="5929" max="5929" width="12.5703125" style="1" bestFit="1" customWidth="1"/>
    <col min="5930" max="6180" width="9.140625" style="1"/>
    <col min="6181" max="6181" width="6.42578125" style="1" customWidth="1"/>
    <col min="6182" max="6182" width="52.28515625" style="1" customWidth="1"/>
    <col min="6183" max="6183" width="34.7109375" style="1" customWidth="1"/>
    <col min="6184" max="6184" width="9.5703125" style="1" customWidth="1"/>
    <col min="6185" max="6185" width="12.5703125" style="1" bestFit="1" customWidth="1"/>
    <col min="6186" max="6436" width="9.140625" style="1"/>
    <col min="6437" max="6437" width="6.42578125" style="1" customWidth="1"/>
    <col min="6438" max="6438" width="52.28515625" style="1" customWidth="1"/>
    <col min="6439" max="6439" width="34.7109375" style="1" customWidth="1"/>
    <col min="6440" max="6440" width="9.5703125" style="1" customWidth="1"/>
    <col min="6441" max="6441" width="12.5703125" style="1" bestFit="1" customWidth="1"/>
    <col min="6442" max="6692" width="9.140625" style="1"/>
    <col min="6693" max="6693" width="6.42578125" style="1" customWidth="1"/>
    <col min="6694" max="6694" width="52.28515625" style="1" customWidth="1"/>
    <col min="6695" max="6695" width="34.7109375" style="1" customWidth="1"/>
    <col min="6696" max="6696" width="9.5703125" style="1" customWidth="1"/>
    <col min="6697" max="6697" width="12.5703125" style="1" bestFit="1" customWidth="1"/>
    <col min="6698" max="6948" width="9.140625" style="1"/>
    <col min="6949" max="6949" width="6.42578125" style="1" customWidth="1"/>
    <col min="6950" max="6950" width="52.28515625" style="1" customWidth="1"/>
    <col min="6951" max="6951" width="34.7109375" style="1" customWidth="1"/>
    <col min="6952" max="6952" width="9.5703125" style="1" customWidth="1"/>
    <col min="6953" max="6953" width="12.5703125" style="1" bestFit="1" customWidth="1"/>
    <col min="6954" max="7204" width="9.140625" style="1"/>
    <col min="7205" max="7205" width="6.42578125" style="1" customWidth="1"/>
    <col min="7206" max="7206" width="52.28515625" style="1" customWidth="1"/>
    <col min="7207" max="7207" width="34.7109375" style="1" customWidth="1"/>
    <col min="7208" max="7208" width="9.5703125" style="1" customWidth="1"/>
    <col min="7209" max="7209" width="12.5703125" style="1" bestFit="1" customWidth="1"/>
    <col min="7210" max="7460" width="9.140625" style="1"/>
    <col min="7461" max="7461" width="6.42578125" style="1" customWidth="1"/>
    <col min="7462" max="7462" width="52.28515625" style="1" customWidth="1"/>
    <col min="7463" max="7463" width="34.7109375" style="1" customWidth="1"/>
    <col min="7464" max="7464" width="9.5703125" style="1" customWidth="1"/>
    <col min="7465" max="7465" width="12.5703125" style="1" bestFit="1" customWidth="1"/>
    <col min="7466" max="7716" width="9.140625" style="1"/>
    <col min="7717" max="7717" width="6.42578125" style="1" customWidth="1"/>
    <col min="7718" max="7718" width="52.28515625" style="1" customWidth="1"/>
    <col min="7719" max="7719" width="34.7109375" style="1" customWidth="1"/>
    <col min="7720" max="7720" width="9.5703125" style="1" customWidth="1"/>
    <col min="7721" max="7721" width="12.5703125" style="1" bestFit="1" customWidth="1"/>
    <col min="7722" max="7972" width="9.140625" style="1"/>
    <col min="7973" max="7973" width="6.42578125" style="1" customWidth="1"/>
    <col min="7974" max="7974" width="52.28515625" style="1" customWidth="1"/>
    <col min="7975" max="7975" width="34.7109375" style="1" customWidth="1"/>
    <col min="7976" max="7976" width="9.5703125" style="1" customWidth="1"/>
    <col min="7977" max="7977" width="12.5703125" style="1" bestFit="1" customWidth="1"/>
    <col min="7978" max="8228" width="9.140625" style="1"/>
    <col min="8229" max="8229" width="6.42578125" style="1" customWidth="1"/>
    <col min="8230" max="8230" width="52.28515625" style="1" customWidth="1"/>
    <col min="8231" max="8231" width="34.7109375" style="1" customWidth="1"/>
    <col min="8232" max="8232" width="9.5703125" style="1" customWidth="1"/>
    <col min="8233" max="8233" width="12.5703125" style="1" bestFit="1" customWidth="1"/>
    <col min="8234" max="8484" width="9.140625" style="1"/>
    <col min="8485" max="8485" width="6.42578125" style="1" customWidth="1"/>
    <col min="8486" max="8486" width="52.28515625" style="1" customWidth="1"/>
    <col min="8487" max="8487" width="34.7109375" style="1" customWidth="1"/>
    <col min="8488" max="8488" width="9.5703125" style="1" customWidth="1"/>
    <col min="8489" max="8489" width="12.5703125" style="1" bestFit="1" customWidth="1"/>
    <col min="8490" max="8740" width="9.140625" style="1"/>
    <col min="8741" max="8741" width="6.42578125" style="1" customWidth="1"/>
    <col min="8742" max="8742" width="52.28515625" style="1" customWidth="1"/>
    <col min="8743" max="8743" width="34.7109375" style="1" customWidth="1"/>
    <col min="8744" max="8744" width="9.5703125" style="1" customWidth="1"/>
    <col min="8745" max="8745" width="12.5703125" style="1" bestFit="1" customWidth="1"/>
    <col min="8746" max="8996" width="9.140625" style="1"/>
    <col min="8997" max="8997" width="6.42578125" style="1" customWidth="1"/>
    <col min="8998" max="8998" width="52.28515625" style="1" customWidth="1"/>
    <col min="8999" max="8999" width="34.7109375" style="1" customWidth="1"/>
    <col min="9000" max="9000" width="9.5703125" style="1" customWidth="1"/>
    <col min="9001" max="9001" width="12.5703125" style="1" bestFit="1" customWidth="1"/>
    <col min="9002" max="9252" width="9.140625" style="1"/>
    <col min="9253" max="9253" width="6.42578125" style="1" customWidth="1"/>
    <col min="9254" max="9254" width="52.28515625" style="1" customWidth="1"/>
    <col min="9255" max="9255" width="34.7109375" style="1" customWidth="1"/>
    <col min="9256" max="9256" width="9.5703125" style="1" customWidth="1"/>
    <col min="9257" max="9257" width="12.5703125" style="1" bestFit="1" customWidth="1"/>
    <col min="9258" max="9508" width="9.140625" style="1"/>
    <col min="9509" max="9509" width="6.42578125" style="1" customWidth="1"/>
    <col min="9510" max="9510" width="52.28515625" style="1" customWidth="1"/>
    <col min="9511" max="9511" width="34.7109375" style="1" customWidth="1"/>
    <col min="9512" max="9512" width="9.5703125" style="1" customWidth="1"/>
    <col min="9513" max="9513" width="12.5703125" style="1" bestFit="1" customWidth="1"/>
    <col min="9514" max="9764" width="9.140625" style="1"/>
    <col min="9765" max="9765" width="6.42578125" style="1" customWidth="1"/>
    <col min="9766" max="9766" width="52.28515625" style="1" customWidth="1"/>
    <col min="9767" max="9767" width="34.7109375" style="1" customWidth="1"/>
    <col min="9768" max="9768" width="9.5703125" style="1" customWidth="1"/>
    <col min="9769" max="9769" width="12.5703125" style="1" bestFit="1" customWidth="1"/>
    <col min="9770" max="10020" width="9.140625" style="1"/>
    <col min="10021" max="10021" width="6.42578125" style="1" customWidth="1"/>
    <col min="10022" max="10022" width="52.28515625" style="1" customWidth="1"/>
    <col min="10023" max="10023" width="34.7109375" style="1" customWidth="1"/>
    <col min="10024" max="10024" width="9.5703125" style="1" customWidth="1"/>
    <col min="10025" max="10025" width="12.5703125" style="1" bestFit="1" customWidth="1"/>
    <col min="10026" max="10276" width="9.140625" style="1"/>
    <col min="10277" max="10277" width="6.42578125" style="1" customWidth="1"/>
    <col min="10278" max="10278" width="52.28515625" style="1" customWidth="1"/>
    <col min="10279" max="10279" width="34.7109375" style="1" customWidth="1"/>
    <col min="10280" max="10280" width="9.5703125" style="1" customWidth="1"/>
    <col min="10281" max="10281" width="12.5703125" style="1" bestFit="1" customWidth="1"/>
    <col min="10282" max="10532" width="9.140625" style="1"/>
    <col min="10533" max="10533" width="6.42578125" style="1" customWidth="1"/>
    <col min="10534" max="10534" width="52.28515625" style="1" customWidth="1"/>
    <col min="10535" max="10535" width="34.7109375" style="1" customWidth="1"/>
    <col min="10536" max="10536" width="9.5703125" style="1" customWidth="1"/>
    <col min="10537" max="10537" width="12.5703125" style="1" bestFit="1" customWidth="1"/>
    <col min="10538" max="10788" width="9.140625" style="1"/>
    <col min="10789" max="10789" width="6.42578125" style="1" customWidth="1"/>
    <col min="10790" max="10790" width="52.28515625" style="1" customWidth="1"/>
    <col min="10791" max="10791" width="34.7109375" style="1" customWidth="1"/>
    <col min="10792" max="10792" width="9.5703125" style="1" customWidth="1"/>
    <col min="10793" max="10793" width="12.5703125" style="1" bestFit="1" customWidth="1"/>
    <col min="10794" max="11044" width="9.140625" style="1"/>
    <col min="11045" max="11045" width="6.42578125" style="1" customWidth="1"/>
    <col min="11046" max="11046" width="52.28515625" style="1" customWidth="1"/>
    <col min="11047" max="11047" width="34.7109375" style="1" customWidth="1"/>
    <col min="11048" max="11048" width="9.5703125" style="1" customWidth="1"/>
    <col min="11049" max="11049" width="12.5703125" style="1" bestFit="1" customWidth="1"/>
    <col min="11050" max="11300" width="9.140625" style="1"/>
    <col min="11301" max="11301" width="6.42578125" style="1" customWidth="1"/>
    <col min="11302" max="11302" width="52.28515625" style="1" customWidth="1"/>
    <col min="11303" max="11303" width="34.7109375" style="1" customWidth="1"/>
    <col min="11304" max="11304" width="9.5703125" style="1" customWidth="1"/>
    <col min="11305" max="11305" width="12.5703125" style="1" bestFit="1" customWidth="1"/>
    <col min="11306" max="11556" width="9.140625" style="1"/>
    <col min="11557" max="11557" width="6.42578125" style="1" customWidth="1"/>
    <col min="11558" max="11558" width="52.28515625" style="1" customWidth="1"/>
    <col min="11559" max="11559" width="34.7109375" style="1" customWidth="1"/>
    <col min="11560" max="11560" width="9.5703125" style="1" customWidth="1"/>
    <col min="11561" max="11561" width="12.5703125" style="1" bestFit="1" customWidth="1"/>
    <col min="11562" max="11812" width="9.140625" style="1"/>
    <col min="11813" max="11813" width="6.42578125" style="1" customWidth="1"/>
    <col min="11814" max="11814" width="52.28515625" style="1" customWidth="1"/>
    <col min="11815" max="11815" width="34.7109375" style="1" customWidth="1"/>
    <col min="11816" max="11816" width="9.5703125" style="1" customWidth="1"/>
    <col min="11817" max="11817" width="12.5703125" style="1" bestFit="1" customWidth="1"/>
    <col min="11818" max="12068" width="9.140625" style="1"/>
    <col min="12069" max="12069" width="6.42578125" style="1" customWidth="1"/>
    <col min="12070" max="12070" width="52.28515625" style="1" customWidth="1"/>
    <col min="12071" max="12071" width="34.7109375" style="1" customWidth="1"/>
    <col min="12072" max="12072" width="9.5703125" style="1" customWidth="1"/>
    <col min="12073" max="12073" width="12.5703125" style="1" bestFit="1" customWidth="1"/>
    <col min="12074" max="12324" width="9.140625" style="1"/>
    <col min="12325" max="12325" width="6.42578125" style="1" customWidth="1"/>
    <col min="12326" max="12326" width="52.28515625" style="1" customWidth="1"/>
    <col min="12327" max="12327" width="34.7109375" style="1" customWidth="1"/>
    <col min="12328" max="12328" width="9.5703125" style="1" customWidth="1"/>
    <col min="12329" max="12329" width="12.5703125" style="1" bestFit="1" customWidth="1"/>
    <col min="12330" max="12580" width="9.140625" style="1"/>
    <col min="12581" max="12581" width="6.42578125" style="1" customWidth="1"/>
    <col min="12582" max="12582" width="52.28515625" style="1" customWidth="1"/>
    <col min="12583" max="12583" width="34.7109375" style="1" customWidth="1"/>
    <col min="12584" max="12584" width="9.5703125" style="1" customWidth="1"/>
    <col min="12585" max="12585" width="12.5703125" style="1" bestFit="1" customWidth="1"/>
    <col min="12586" max="12836" width="9.140625" style="1"/>
    <col min="12837" max="12837" width="6.42578125" style="1" customWidth="1"/>
    <col min="12838" max="12838" width="52.28515625" style="1" customWidth="1"/>
    <col min="12839" max="12839" width="34.7109375" style="1" customWidth="1"/>
    <col min="12840" max="12840" width="9.5703125" style="1" customWidth="1"/>
    <col min="12841" max="12841" width="12.5703125" style="1" bestFit="1" customWidth="1"/>
    <col min="12842" max="13092" width="9.140625" style="1"/>
    <col min="13093" max="13093" width="6.42578125" style="1" customWidth="1"/>
    <col min="13094" max="13094" width="52.28515625" style="1" customWidth="1"/>
    <col min="13095" max="13095" width="34.7109375" style="1" customWidth="1"/>
    <col min="13096" max="13096" width="9.5703125" style="1" customWidth="1"/>
    <col min="13097" max="13097" width="12.5703125" style="1" bestFit="1" customWidth="1"/>
    <col min="13098" max="13348" width="9.140625" style="1"/>
    <col min="13349" max="13349" width="6.42578125" style="1" customWidth="1"/>
    <col min="13350" max="13350" width="52.28515625" style="1" customWidth="1"/>
    <col min="13351" max="13351" width="34.7109375" style="1" customWidth="1"/>
    <col min="13352" max="13352" width="9.5703125" style="1" customWidth="1"/>
    <col min="13353" max="13353" width="12.5703125" style="1" bestFit="1" customWidth="1"/>
    <col min="13354" max="13604" width="9.140625" style="1"/>
    <col min="13605" max="13605" width="6.42578125" style="1" customWidth="1"/>
    <col min="13606" max="13606" width="52.28515625" style="1" customWidth="1"/>
    <col min="13607" max="13607" width="34.7109375" style="1" customWidth="1"/>
    <col min="13608" max="13608" width="9.5703125" style="1" customWidth="1"/>
    <col min="13609" max="13609" width="12.5703125" style="1" bestFit="1" customWidth="1"/>
    <col min="13610" max="13860" width="9.140625" style="1"/>
    <col min="13861" max="13861" width="6.42578125" style="1" customWidth="1"/>
    <col min="13862" max="13862" width="52.28515625" style="1" customWidth="1"/>
    <col min="13863" max="13863" width="34.7109375" style="1" customWidth="1"/>
    <col min="13864" max="13864" width="9.5703125" style="1" customWidth="1"/>
    <col min="13865" max="13865" width="12.5703125" style="1" bestFit="1" customWidth="1"/>
    <col min="13866" max="14116" width="9.140625" style="1"/>
    <col min="14117" max="14117" width="6.42578125" style="1" customWidth="1"/>
    <col min="14118" max="14118" width="52.28515625" style="1" customWidth="1"/>
    <col min="14119" max="14119" width="34.7109375" style="1" customWidth="1"/>
    <col min="14120" max="14120" width="9.5703125" style="1" customWidth="1"/>
    <col min="14121" max="14121" width="12.5703125" style="1" bestFit="1" customWidth="1"/>
    <col min="14122" max="14372" width="9.140625" style="1"/>
    <col min="14373" max="14373" width="6.42578125" style="1" customWidth="1"/>
    <col min="14374" max="14374" width="52.28515625" style="1" customWidth="1"/>
    <col min="14375" max="14375" width="34.7109375" style="1" customWidth="1"/>
    <col min="14376" max="14376" width="9.5703125" style="1" customWidth="1"/>
    <col min="14377" max="14377" width="12.5703125" style="1" bestFit="1" customWidth="1"/>
    <col min="14378" max="14628" width="9.140625" style="1"/>
    <col min="14629" max="14629" width="6.42578125" style="1" customWidth="1"/>
    <col min="14630" max="14630" width="52.28515625" style="1" customWidth="1"/>
    <col min="14631" max="14631" width="34.7109375" style="1" customWidth="1"/>
    <col min="14632" max="14632" width="9.5703125" style="1" customWidth="1"/>
    <col min="14633" max="14633" width="12.5703125" style="1" bestFit="1" customWidth="1"/>
    <col min="14634" max="14884" width="9.140625" style="1"/>
    <col min="14885" max="14885" width="6.42578125" style="1" customWidth="1"/>
    <col min="14886" max="14886" width="52.28515625" style="1" customWidth="1"/>
    <col min="14887" max="14887" width="34.7109375" style="1" customWidth="1"/>
    <col min="14888" max="14888" width="9.5703125" style="1" customWidth="1"/>
    <col min="14889" max="14889" width="12.5703125" style="1" bestFit="1" customWidth="1"/>
    <col min="14890" max="15140" width="9.140625" style="1"/>
    <col min="15141" max="15141" width="6.42578125" style="1" customWidth="1"/>
    <col min="15142" max="15142" width="52.28515625" style="1" customWidth="1"/>
    <col min="15143" max="15143" width="34.7109375" style="1" customWidth="1"/>
    <col min="15144" max="15144" width="9.5703125" style="1" customWidth="1"/>
    <col min="15145" max="15145" width="12.5703125" style="1" bestFit="1" customWidth="1"/>
    <col min="15146" max="15396" width="9.140625" style="1"/>
    <col min="15397" max="15397" width="6.42578125" style="1" customWidth="1"/>
    <col min="15398" max="15398" width="52.28515625" style="1" customWidth="1"/>
    <col min="15399" max="15399" width="34.7109375" style="1" customWidth="1"/>
    <col min="15400" max="15400" width="9.5703125" style="1" customWidth="1"/>
    <col min="15401" max="15401" width="12.5703125" style="1" bestFit="1" customWidth="1"/>
    <col min="15402" max="15652" width="9.140625" style="1"/>
    <col min="15653" max="15653" width="6.42578125" style="1" customWidth="1"/>
    <col min="15654" max="15654" width="52.28515625" style="1" customWidth="1"/>
    <col min="15655" max="15655" width="34.7109375" style="1" customWidth="1"/>
    <col min="15656" max="15656" width="9.5703125" style="1" customWidth="1"/>
    <col min="15657" max="15657" width="12.5703125" style="1" bestFit="1" customWidth="1"/>
    <col min="15658" max="15908" width="9.140625" style="1"/>
    <col min="15909" max="15909" width="6.42578125" style="1" customWidth="1"/>
    <col min="15910" max="15910" width="52.28515625" style="1" customWidth="1"/>
    <col min="15911" max="15911" width="34.7109375" style="1" customWidth="1"/>
    <col min="15912" max="15912" width="9.5703125" style="1" customWidth="1"/>
    <col min="15913" max="15913" width="12.5703125" style="1" bestFit="1" customWidth="1"/>
    <col min="15914" max="16384" width="9.140625" style="1"/>
  </cols>
  <sheetData>
    <row r="1" spans="1:5" ht="78" customHeight="1" x14ac:dyDescent="0.25">
      <c r="A1" s="297"/>
      <c r="B1" s="297"/>
      <c r="C1" s="297"/>
      <c r="D1" s="297"/>
      <c r="E1" s="297"/>
    </row>
    <row r="2" spans="1:5" ht="20.25" customHeight="1" x14ac:dyDescent="0.25">
      <c r="A2" s="382" t="s">
        <v>202</v>
      </c>
      <c r="B2" s="382"/>
      <c r="C2" s="382"/>
      <c r="D2" s="382"/>
      <c r="E2" s="382"/>
    </row>
    <row r="3" spans="1:5" ht="13.5" thickBot="1" x14ac:dyDescent="0.3"/>
    <row r="4" spans="1:5" ht="13.5" customHeight="1" thickBot="1" x14ac:dyDescent="0.3">
      <c r="A4" s="393" t="s">
        <v>0</v>
      </c>
      <c r="B4" s="394"/>
      <c r="C4" s="394"/>
      <c r="D4" s="394"/>
      <c r="E4" s="395"/>
    </row>
    <row r="5" spans="1:5" ht="14.1" customHeight="1" x14ac:dyDescent="0.25">
      <c r="A5" s="6">
        <v>1</v>
      </c>
      <c r="B5" s="153" t="s">
        <v>215</v>
      </c>
      <c r="C5" s="302" t="str">
        <f>'Resumo Valor Estimado '!B7</f>
        <v>Posto B</v>
      </c>
      <c r="D5" s="303"/>
      <c r="E5" s="304"/>
    </row>
    <row r="6" spans="1:5" ht="14.1" customHeight="1" x14ac:dyDescent="0.25">
      <c r="A6" s="7">
        <v>2</v>
      </c>
      <c r="B6" s="323" t="s">
        <v>1</v>
      </c>
      <c r="C6" s="323"/>
      <c r="D6" s="383">
        <v>0</v>
      </c>
      <c r="E6" s="384"/>
    </row>
    <row r="7" spans="1:5" ht="14.1" customHeight="1" x14ac:dyDescent="0.25">
      <c r="A7" s="7">
        <v>3</v>
      </c>
      <c r="B7" s="326" t="s">
        <v>2</v>
      </c>
      <c r="C7" s="326"/>
      <c r="D7" s="385"/>
      <c r="E7" s="386"/>
    </row>
    <row r="8" spans="1:5" ht="14.1" customHeight="1" x14ac:dyDescent="0.25">
      <c r="A8" s="7">
        <v>4</v>
      </c>
      <c r="B8" s="326" t="s">
        <v>3</v>
      </c>
      <c r="C8" s="326"/>
      <c r="D8" s="385"/>
      <c r="E8" s="386"/>
    </row>
    <row r="9" spans="1:5" ht="14.1" customHeight="1" thickBot="1" x14ac:dyDescent="0.3">
      <c r="A9" s="118">
        <v>5</v>
      </c>
      <c r="B9" s="387" t="s">
        <v>4</v>
      </c>
      <c r="C9" s="387"/>
      <c r="D9" s="388"/>
      <c r="E9" s="389"/>
    </row>
    <row r="10" spans="1:5" ht="27" customHeight="1" thickBot="1" x14ac:dyDescent="0.3">
      <c r="A10" s="390" t="s">
        <v>274</v>
      </c>
      <c r="B10" s="391"/>
      <c r="C10" s="391"/>
      <c r="D10" s="391"/>
      <c r="E10" s="392"/>
    </row>
    <row r="11" spans="1:5" ht="14.25" customHeight="1" thickBot="1" x14ac:dyDescent="0.3">
      <c r="A11" s="117"/>
      <c r="B11" s="117"/>
      <c r="C11" s="117"/>
      <c r="D11" s="117"/>
      <c r="E11" s="117"/>
    </row>
    <row r="12" spans="1:5" ht="13.5" customHeight="1" x14ac:dyDescent="0.25">
      <c r="A12" s="380" t="s">
        <v>5</v>
      </c>
      <c r="B12" s="381"/>
      <c r="C12" s="381"/>
      <c r="D12" s="98" t="s">
        <v>19</v>
      </c>
      <c r="E12" s="99" t="s">
        <v>6</v>
      </c>
    </row>
    <row r="13" spans="1:5" ht="14.1" customHeight="1" x14ac:dyDescent="0.2">
      <c r="A13" s="7" t="s">
        <v>7</v>
      </c>
      <c r="B13" s="320" t="s">
        <v>8</v>
      </c>
      <c r="C13" s="322"/>
      <c r="D13" s="34"/>
      <c r="E13" s="100">
        <f>'Resumo Valor Estimado '!F7</f>
        <v>0</v>
      </c>
    </row>
    <row r="14" spans="1:5" ht="14.1" customHeight="1" x14ac:dyDescent="0.2">
      <c r="A14" s="7" t="s">
        <v>9</v>
      </c>
      <c r="B14" s="320" t="s">
        <v>162</v>
      </c>
      <c r="C14" s="322"/>
      <c r="D14" s="95"/>
      <c r="E14" s="100"/>
    </row>
    <row r="15" spans="1:5" ht="14.1" customHeight="1" x14ac:dyDescent="0.2">
      <c r="A15" s="7" t="s">
        <v>10</v>
      </c>
      <c r="B15" s="320" t="s">
        <v>163</v>
      </c>
      <c r="C15" s="322"/>
      <c r="D15" s="96">
        <f>'Memória de Cálculo'!C10</f>
        <v>0.4</v>
      </c>
      <c r="E15" s="100">
        <f>ROUND(D15*D6,2)</f>
        <v>0</v>
      </c>
    </row>
    <row r="16" spans="1:5" ht="14.1" customHeight="1" x14ac:dyDescent="0.2">
      <c r="A16" s="7" t="s">
        <v>11</v>
      </c>
      <c r="B16" s="320" t="s">
        <v>164</v>
      </c>
      <c r="C16" s="322"/>
      <c r="D16" s="95"/>
      <c r="E16" s="100"/>
    </row>
    <row r="17" spans="1:5" ht="14.1" customHeight="1" x14ac:dyDescent="0.2">
      <c r="A17" s="7" t="s">
        <v>12</v>
      </c>
      <c r="B17" s="324" t="s">
        <v>165</v>
      </c>
      <c r="C17" s="324"/>
      <c r="D17" s="95"/>
      <c r="E17" s="100"/>
    </row>
    <row r="18" spans="1:5" ht="14.1" customHeight="1" x14ac:dyDescent="0.2">
      <c r="A18" s="7" t="s">
        <v>13</v>
      </c>
      <c r="B18" s="324" t="s">
        <v>14</v>
      </c>
      <c r="C18" s="324"/>
      <c r="D18" s="95"/>
      <c r="E18" s="100"/>
    </row>
    <row r="19" spans="1:5" s="3" customFormat="1" ht="14.1" customHeight="1" thickBot="1" x14ac:dyDescent="0.25">
      <c r="A19" s="336" t="s">
        <v>15</v>
      </c>
      <c r="B19" s="337"/>
      <c r="C19" s="337"/>
      <c r="D19" s="338"/>
      <c r="E19" s="101">
        <f>ROUND(SUM(E13:E18),2)</f>
        <v>0</v>
      </c>
    </row>
    <row r="20" spans="1:5" s="4" customFormat="1" ht="13.5" thickBot="1" x14ac:dyDescent="0.3"/>
    <row r="21" spans="1:5" ht="13.5" customHeight="1" x14ac:dyDescent="0.25">
      <c r="A21" s="330" t="s">
        <v>16</v>
      </c>
      <c r="B21" s="331"/>
      <c r="C21" s="331"/>
      <c r="D21" s="331"/>
      <c r="E21" s="332"/>
    </row>
    <row r="22" spans="1:5" ht="32.25" customHeight="1" x14ac:dyDescent="0.25">
      <c r="A22" s="103" t="s">
        <v>17</v>
      </c>
      <c r="B22" s="325" t="s">
        <v>18</v>
      </c>
      <c r="C22" s="325"/>
      <c r="D22" s="102" t="s">
        <v>19</v>
      </c>
      <c r="E22" s="104" t="s">
        <v>6</v>
      </c>
    </row>
    <row r="23" spans="1:5" ht="14.1" customHeight="1" x14ac:dyDescent="0.2">
      <c r="A23" s="105" t="s">
        <v>7</v>
      </c>
      <c r="B23" s="326" t="s">
        <v>20</v>
      </c>
      <c r="C23" s="326"/>
      <c r="D23" s="5">
        <f>'Memória de Cálculo'!C18</f>
        <v>8.3299999999999999E-2</v>
      </c>
      <c r="E23" s="2">
        <f>ROUND((D23*E19),2)</f>
        <v>0</v>
      </c>
    </row>
    <row r="24" spans="1:5" ht="14.1" customHeight="1" x14ac:dyDescent="0.2">
      <c r="A24" s="105" t="s">
        <v>9</v>
      </c>
      <c r="B24" s="327" t="s">
        <v>265</v>
      </c>
      <c r="C24" s="327"/>
      <c r="D24" s="5">
        <f>'Memória de Cálculo'!C19</f>
        <v>9.0800000000000006E-2</v>
      </c>
      <c r="E24" s="2">
        <f>ROUND((D24*E19),2)</f>
        <v>0</v>
      </c>
    </row>
    <row r="25" spans="1:5" ht="14.1" customHeight="1" x14ac:dyDescent="0.2">
      <c r="A25" s="105" t="s">
        <v>10</v>
      </c>
      <c r="B25" s="328" t="s">
        <v>266</v>
      </c>
      <c r="C25" s="328"/>
      <c r="D25" s="5">
        <f>'Memória de Cálculo'!C20</f>
        <v>3.0300000000000001E-2</v>
      </c>
      <c r="E25" s="2">
        <f>ROUND((D25*E19),2)</f>
        <v>0</v>
      </c>
    </row>
    <row r="26" spans="1:5" ht="14.1" customHeight="1" thickBot="1" x14ac:dyDescent="0.25">
      <c r="A26" s="333" t="s">
        <v>21</v>
      </c>
      <c r="B26" s="334"/>
      <c r="C26" s="335"/>
      <c r="D26" s="106">
        <f>SUM(D23:D25)</f>
        <v>0.2044</v>
      </c>
      <c r="E26" s="107">
        <f>ROUND(SUM(E23:E25),2)</f>
        <v>0</v>
      </c>
    </row>
    <row r="27" spans="1:5" ht="13.5" thickBot="1" x14ac:dyDescent="0.3"/>
    <row r="28" spans="1:5" ht="39.75" customHeight="1" x14ac:dyDescent="0.25">
      <c r="A28" s="108" t="s">
        <v>22</v>
      </c>
      <c r="B28" s="329" t="s">
        <v>23</v>
      </c>
      <c r="C28" s="329"/>
      <c r="D28" s="109" t="s">
        <v>19</v>
      </c>
      <c r="E28" s="110" t="s">
        <v>6</v>
      </c>
    </row>
    <row r="29" spans="1:5" ht="14.1" customHeight="1" x14ac:dyDescent="0.2">
      <c r="A29" s="97" t="s">
        <v>7</v>
      </c>
      <c r="B29" s="326" t="s">
        <v>24</v>
      </c>
      <c r="C29" s="326"/>
      <c r="D29" s="5">
        <f>'Memória de Cálculo'!C24</f>
        <v>0.2</v>
      </c>
      <c r="E29" s="2">
        <f>ROUND((D29*($E$19+$E$26)),2)</f>
        <v>0</v>
      </c>
    </row>
    <row r="30" spans="1:5" ht="14.1" customHeight="1" x14ac:dyDescent="0.2">
      <c r="A30" s="97" t="s">
        <v>9</v>
      </c>
      <c r="B30" s="320" t="s">
        <v>25</v>
      </c>
      <c r="C30" s="322"/>
      <c r="D30" s="5">
        <f>'Memória de Cálculo'!C25</f>
        <v>2.5000000000000001E-2</v>
      </c>
      <c r="E30" s="2">
        <f t="shared" ref="E30:E36" si="0">ROUND((D30*($E$19+$E$26)),2)</f>
        <v>0</v>
      </c>
    </row>
    <row r="31" spans="1:5" ht="14.1" customHeight="1" x14ac:dyDescent="0.2">
      <c r="A31" s="97" t="s">
        <v>10</v>
      </c>
      <c r="B31" s="34" t="s">
        <v>26</v>
      </c>
      <c r="C31" s="34"/>
      <c r="D31" s="5">
        <f>'Memória de Cálculo'!C26</f>
        <v>0.06</v>
      </c>
      <c r="E31" s="2">
        <f t="shared" si="0"/>
        <v>0</v>
      </c>
    </row>
    <row r="32" spans="1:5" ht="14.1" customHeight="1" x14ac:dyDescent="0.2">
      <c r="A32" s="97" t="s">
        <v>11</v>
      </c>
      <c r="B32" s="326" t="s">
        <v>27</v>
      </c>
      <c r="C32" s="326"/>
      <c r="D32" s="8">
        <f>'Memória de Cálculo'!C27</f>
        <v>1.4999999999999999E-2</v>
      </c>
      <c r="E32" s="2">
        <f t="shared" si="0"/>
        <v>0</v>
      </c>
    </row>
    <row r="33" spans="1:5" ht="14.1" customHeight="1" x14ac:dyDescent="0.2">
      <c r="A33" s="97" t="s">
        <v>12</v>
      </c>
      <c r="B33" s="326" t="s">
        <v>28</v>
      </c>
      <c r="C33" s="326"/>
      <c r="D33" s="8">
        <f>'Memória de Cálculo'!C28</f>
        <v>0.01</v>
      </c>
      <c r="E33" s="2">
        <f t="shared" si="0"/>
        <v>0</v>
      </c>
    </row>
    <row r="34" spans="1:5" ht="14.1" customHeight="1" x14ac:dyDescent="0.2">
      <c r="A34" s="97" t="s">
        <v>13</v>
      </c>
      <c r="B34" s="323" t="s">
        <v>29</v>
      </c>
      <c r="C34" s="323"/>
      <c r="D34" s="8">
        <f>'Memória de Cálculo'!C29</f>
        <v>6.0000000000000001E-3</v>
      </c>
      <c r="E34" s="2">
        <f t="shared" si="0"/>
        <v>0</v>
      </c>
    </row>
    <row r="35" spans="1:5" ht="14.1" customHeight="1" x14ac:dyDescent="0.2">
      <c r="A35" s="97" t="s">
        <v>30</v>
      </c>
      <c r="B35" s="323" t="s">
        <v>31</v>
      </c>
      <c r="C35" s="323"/>
      <c r="D35" s="8">
        <f>'Memória de Cálculo'!C30</f>
        <v>2E-3</v>
      </c>
      <c r="E35" s="2">
        <f t="shared" si="0"/>
        <v>0</v>
      </c>
    </row>
    <row r="36" spans="1:5" ht="14.1" customHeight="1" x14ac:dyDescent="0.2">
      <c r="A36" s="97" t="s">
        <v>32</v>
      </c>
      <c r="B36" s="323" t="s">
        <v>33</v>
      </c>
      <c r="C36" s="326"/>
      <c r="D36" s="8">
        <f>'Memória de Cálculo'!C31</f>
        <v>0.08</v>
      </c>
      <c r="E36" s="2">
        <f t="shared" si="0"/>
        <v>0</v>
      </c>
    </row>
    <row r="37" spans="1:5" ht="14.1" customHeight="1" thickBot="1" x14ac:dyDescent="0.25">
      <c r="A37" s="368" t="s">
        <v>34</v>
      </c>
      <c r="B37" s="369"/>
      <c r="C37" s="369"/>
      <c r="D37" s="106">
        <f>SUM(D29:D36)</f>
        <v>0.39800000000000008</v>
      </c>
      <c r="E37" s="107">
        <f>ROUND(SUM(E29:E36),2)</f>
        <v>0</v>
      </c>
    </row>
    <row r="38" spans="1:5" ht="14.1" customHeight="1" thickBot="1" x14ac:dyDescent="0.3">
      <c r="A38" s="370" t="s">
        <v>35</v>
      </c>
      <c r="B38" s="371"/>
      <c r="C38" s="371"/>
      <c r="D38" s="371"/>
      <c r="E38" s="372"/>
    </row>
    <row r="39" spans="1:5" ht="13.5" thickBot="1" x14ac:dyDescent="0.3"/>
    <row r="40" spans="1:5" ht="14.1" customHeight="1" x14ac:dyDescent="0.25">
      <c r="A40" s="108" t="s">
        <v>36</v>
      </c>
      <c r="B40" s="373" t="s">
        <v>37</v>
      </c>
      <c r="C40" s="374"/>
      <c r="D40" s="109" t="s">
        <v>212</v>
      </c>
      <c r="E40" s="110" t="s">
        <v>73</v>
      </c>
    </row>
    <row r="41" spans="1:5" ht="13.5" customHeight="1" x14ac:dyDescent="0.2">
      <c r="A41" s="97" t="s">
        <v>7</v>
      </c>
      <c r="B41" s="324" t="s">
        <v>38</v>
      </c>
      <c r="C41" s="324"/>
      <c r="D41" s="112"/>
      <c r="E41" s="2" t="str">
        <f>'Memória de Cálculo'!I41</f>
        <v>Dedução igual/superior</v>
      </c>
    </row>
    <row r="42" spans="1:5" ht="14.1" customHeight="1" x14ac:dyDescent="0.2">
      <c r="A42" s="97" t="s">
        <v>9</v>
      </c>
      <c r="B42" s="324" t="s">
        <v>39</v>
      </c>
      <c r="C42" s="324"/>
      <c r="D42" s="112"/>
      <c r="E42" s="2">
        <f>'Memória de Cálculo'!F49</f>
        <v>0</v>
      </c>
    </row>
    <row r="43" spans="1:5" ht="14.1" customHeight="1" x14ac:dyDescent="0.2">
      <c r="A43" s="97" t="s">
        <v>10</v>
      </c>
      <c r="B43" s="111" t="s">
        <v>267</v>
      </c>
      <c r="C43" s="111"/>
      <c r="D43" s="112"/>
      <c r="E43" s="2">
        <f>'Memória de Cálculo'!C57</f>
        <v>0</v>
      </c>
    </row>
    <row r="44" spans="1:5" ht="14.1" customHeight="1" x14ac:dyDescent="0.2">
      <c r="A44" s="97" t="s">
        <v>11</v>
      </c>
      <c r="B44" s="111" t="s">
        <v>268</v>
      </c>
      <c r="C44" s="111"/>
      <c r="D44" s="112"/>
      <c r="E44" s="2">
        <f>'Memória de Cálculo'!E65</f>
        <v>0</v>
      </c>
    </row>
    <row r="45" spans="1:5" ht="14.1" customHeight="1" x14ac:dyDescent="0.2">
      <c r="A45" s="97" t="s">
        <v>12</v>
      </c>
      <c r="B45" s="324" t="s">
        <v>269</v>
      </c>
      <c r="C45" s="324"/>
      <c r="D45" s="112"/>
      <c r="E45" s="2">
        <v>0</v>
      </c>
    </row>
    <row r="46" spans="1:5" ht="14.1" customHeight="1" x14ac:dyDescent="0.2">
      <c r="A46" s="97" t="s">
        <v>13</v>
      </c>
      <c r="B46" s="324" t="s">
        <v>14</v>
      </c>
      <c r="C46" s="324"/>
      <c r="D46" s="112"/>
      <c r="E46" s="2">
        <v>0</v>
      </c>
    </row>
    <row r="47" spans="1:5" ht="14.1" customHeight="1" thickBot="1" x14ac:dyDescent="0.25">
      <c r="A47" s="333" t="s">
        <v>40</v>
      </c>
      <c r="B47" s="334"/>
      <c r="C47" s="334"/>
      <c r="D47" s="335"/>
      <c r="E47" s="107">
        <f>SUM(E41:E46)</f>
        <v>0</v>
      </c>
    </row>
    <row r="48" spans="1:5" ht="14.1" customHeight="1" thickBot="1" x14ac:dyDescent="0.3"/>
    <row r="49" spans="1:18" ht="14.1" customHeight="1" x14ac:dyDescent="0.25">
      <c r="A49" s="375" t="s">
        <v>41</v>
      </c>
      <c r="B49" s="376"/>
      <c r="C49" s="376"/>
      <c r="D49" s="376"/>
      <c r="E49" s="113" t="s">
        <v>6</v>
      </c>
    </row>
    <row r="50" spans="1:18" ht="14.1" customHeight="1" x14ac:dyDescent="0.2">
      <c r="A50" s="97" t="s">
        <v>17</v>
      </c>
      <c r="B50" s="320" t="s">
        <v>42</v>
      </c>
      <c r="C50" s="321"/>
      <c r="D50" s="322"/>
      <c r="E50" s="2">
        <f>E26</f>
        <v>0</v>
      </c>
      <c r="K50" s="339"/>
      <c r="L50" s="339"/>
      <c r="M50" s="339"/>
      <c r="N50" s="339"/>
      <c r="O50" s="339"/>
      <c r="P50" s="339"/>
      <c r="Q50" s="339"/>
    </row>
    <row r="51" spans="1:18" ht="14.1" customHeight="1" x14ac:dyDescent="0.2">
      <c r="A51" s="97" t="s">
        <v>22</v>
      </c>
      <c r="B51" s="320" t="s">
        <v>43</v>
      </c>
      <c r="C51" s="321"/>
      <c r="D51" s="322"/>
      <c r="E51" s="2">
        <f>E37</f>
        <v>0</v>
      </c>
      <c r="K51" s="339"/>
      <c r="L51" s="339"/>
      <c r="M51" s="339"/>
      <c r="N51" s="339"/>
      <c r="O51" s="339"/>
      <c r="P51" s="339"/>
      <c r="Q51" s="339"/>
    </row>
    <row r="52" spans="1:18" ht="14.1" customHeight="1" x14ac:dyDescent="0.2">
      <c r="A52" s="97" t="s">
        <v>36</v>
      </c>
      <c r="B52" s="320" t="s">
        <v>44</v>
      </c>
      <c r="C52" s="321"/>
      <c r="D52" s="322"/>
      <c r="E52" s="2">
        <f>E47</f>
        <v>0</v>
      </c>
      <c r="K52" s="339"/>
      <c r="L52" s="339"/>
      <c r="M52" s="339"/>
      <c r="N52" s="339"/>
      <c r="O52" s="339"/>
      <c r="P52" s="339"/>
      <c r="Q52" s="339"/>
    </row>
    <row r="53" spans="1:18" ht="14.1" customHeight="1" thickBot="1" x14ac:dyDescent="0.25">
      <c r="A53" s="317" t="s">
        <v>45</v>
      </c>
      <c r="B53" s="318"/>
      <c r="C53" s="318"/>
      <c r="D53" s="319"/>
      <c r="E53" s="114">
        <f>SUM(E50:E52)</f>
        <v>0</v>
      </c>
      <c r="K53" s="339"/>
      <c r="L53" s="339"/>
      <c r="M53" s="339"/>
      <c r="N53" s="339"/>
      <c r="O53" s="339"/>
      <c r="P53" s="339"/>
      <c r="Q53" s="339"/>
    </row>
    <row r="54" spans="1:18" ht="14.1" customHeight="1" thickBot="1" x14ac:dyDescent="0.3">
      <c r="K54" s="339"/>
      <c r="L54" s="339"/>
      <c r="M54" s="339"/>
      <c r="N54" s="339"/>
      <c r="O54" s="339"/>
      <c r="P54" s="339"/>
      <c r="Q54" s="339"/>
    </row>
    <row r="55" spans="1:18" ht="28.5" customHeight="1" x14ac:dyDescent="0.25">
      <c r="A55" s="350" t="s">
        <v>211</v>
      </c>
      <c r="B55" s="351"/>
      <c r="C55" s="351"/>
      <c r="D55" s="115" t="s">
        <v>19</v>
      </c>
      <c r="E55" s="116" t="s">
        <v>6</v>
      </c>
      <c r="K55" s="339"/>
      <c r="L55" s="339"/>
      <c r="M55" s="339"/>
      <c r="N55" s="339"/>
      <c r="O55" s="339"/>
      <c r="P55" s="339"/>
      <c r="Q55" s="339"/>
    </row>
    <row r="56" spans="1:18" x14ac:dyDescent="0.25">
      <c r="A56" s="97" t="s">
        <v>7</v>
      </c>
      <c r="B56" s="352" t="s">
        <v>213</v>
      </c>
      <c r="C56" s="326"/>
      <c r="D56" s="9">
        <f>'Memória de Cálculo'!C72</f>
        <v>4.1999999999999997E-3</v>
      </c>
      <c r="E56" s="119">
        <f t="shared" ref="E56:E61" si="1">ROUND((D56*$E$19),2)</f>
        <v>0</v>
      </c>
      <c r="K56" s="339"/>
      <c r="L56" s="339"/>
      <c r="M56" s="339"/>
      <c r="N56" s="339"/>
      <c r="O56" s="339"/>
      <c r="P56" s="339"/>
      <c r="Q56" s="339"/>
    </row>
    <row r="57" spans="1:18" x14ac:dyDescent="0.25">
      <c r="A57" s="97" t="s">
        <v>9</v>
      </c>
      <c r="B57" s="326" t="s">
        <v>46</v>
      </c>
      <c r="C57" s="326"/>
      <c r="D57" s="9">
        <f>'Memória de Cálculo'!C73</f>
        <v>2.9999999999999997E-4</v>
      </c>
      <c r="E57" s="119">
        <f t="shared" si="1"/>
        <v>0</v>
      </c>
      <c r="F57" s="10"/>
      <c r="K57" s="339"/>
      <c r="L57" s="339"/>
      <c r="M57" s="339"/>
      <c r="N57" s="339"/>
      <c r="O57" s="339"/>
      <c r="P57" s="339"/>
      <c r="Q57" s="339"/>
      <c r="R57" s="339"/>
    </row>
    <row r="58" spans="1:18" x14ac:dyDescent="0.25">
      <c r="A58" s="105" t="s">
        <v>10</v>
      </c>
      <c r="B58" s="353" t="s">
        <v>271</v>
      </c>
      <c r="C58" s="326"/>
      <c r="D58" s="9">
        <f>'Memória de Cálculo'!C74</f>
        <v>5.0000000000000001E-3</v>
      </c>
      <c r="E58" s="119">
        <f t="shared" si="1"/>
        <v>0</v>
      </c>
      <c r="F58" s="10"/>
      <c r="K58" s="339"/>
      <c r="L58" s="339"/>
      <c r="M58" s="339"/>
      <c r="N58" s="339"/>
      <c r="O58" s="339"/>
      <c r="P58" s="339"/>
      <c r="Q58" s="339"/>
      <c r="R58" s="339"/>
    </row>
    <row r="59" spans="1:18" x14ac:dyDescent="0.25">
      <c r="A59" s="105" t="s">
        <v>11</v>
      </c>
      <c r="B59" s="352" t="s">
        <v>47</v>
      </c>
      <c r="C59" s="326"/>
      <c r="D59" s="9">
        <f>'Memória de Cálculo'!C75</f>
        <v>1.9400000000000001E-2</v>
      </c>
      <c r="E59" s="119">
        <f t="shared" si="1"/>
        <v>0</v>
      </c>
      <c r="K59" s="339"/>
      <c r="L59" s="339"/>
      <c r="M59" s="339"/>
      <c r="N59" s="339"/>
      <c r="O59" s="339"/>
      <c r="P59" s="339"/>
      <c r="Q59" s="339"/>
      <c r="R59" s="339"/>
    </row>
    <row r="60" spans="1:18" x14ac:dyDescent="0.25">
      <c r="A60" s="105" t="s">
        <v>12</v>
      </c>
      <c r="B60" s="352" t="s">
        <v>214</v>
      </c>
      <c r="C60" s="326"/>
      <c r="D60" s="9">
        <f>'Memória de Cálculo'!C76</f>
        <v>7.4000000000000003E-3</v>
      </c>
      <c r="E60" s="119">
        <f t="shared" si="1"/>
        <v>0</v>
      </c>
      <c r="F60" s="10"/>
      <c r="K60" s="339"/>
      <c r="L60" s="339"/>
      <c r="M60" s="339"/>
      <c r="N60" s="339"/>
      <c r="O60" s="339"/>
      <c r="P60" s="339"/>
      <c r="Q60" s="339"/>
      <c r="R60" s="339"/>
    </row>
    <row r="61" spans="1:18" x14ac:dyDescent="0.25">
      <c r="A61" s="105" t="s">
        <v>13</v>
      </c>
      <c r="B61" s="354" t="s">
        <v>270</v>
      </c>
      <c r="C61" s="324"/>
      <c r="D61" s="9">
        <f>'Memória de Cálculo'!C77</f>
        <v>3.5000000000000003E-2</v>
      </c>
      <c r="E61" s="119">
        <f t="shared" si="1"/>
        <v>0</v>
      </c>
      <c r="F61" s="10"/>
      <c r="K61" s="339"/>
      <c r="L61" s="339"/>
      <c r="M61" s="339"/>
      <c r="N61" s="339"/>
      <c r="O61" s="339"/>
      <c r="P61" s="339"/>
      <c r="Q61" s="339"/>
      <c r="R61" s="339"/>
    </row>
    <row r="62" spans="1:18" ht="14.1" customHeight="1" thickBot="1" x14ac:dyDescent="0.25">
      <c r="A62" s="363" t="s">
        <v>48</v>
      </c>
      <c r="B62" s="364"/>
      <c r="C62" s="365"/>
      <c r="D62" s="120">
        <f>SUM(D56:D61)</f>
        <v>7.1300000000000002E-2</v>
      </c>
      <c r="E62" s="121">
        <f>SUM(E56:E61)</f>
        <v>0</v>
      </c>
      <c r="K62" s="339"/>
      <c r="L62" s="339"/>
      <c r="M62" s="339"/>
      <c r="N62" s="339"/>
      <c r="O62" s="339"/>
      <c r="P62" s="339"/>
      <c r="Q62" s="339"/>
      <c r="R62" s="339"/>
    </row>
    <row r="63" spans="1:18" ht="13.5" thickBot="1" x14ac:dyDescent="0.3">
      <c r="A63" s="355" t="s">
        <v>49</v>
      </c>
      <c r="B63" s="356"/>
      <c r="C63" s="356"/>
      <c r="D63" s="356"/>
      <c r="E63" s="357"/>
      <c r="K63" s="339"/>
      <c r="L63" s="339"/>
      <c r="M63" s="339"/>
      <c r="N63" s="339"/>
      <c r="O63" s="339"/>
      <c r="P63" s="339"/>
      <c r="Q63" s="339"/>
      <c r="R63" s="339"/>
    </row>
    <row r="64" spans="1:18" ht="14.1" customHeight="1" thickBot="1" x14ac:dyDescent="0.3">
      <c r="K64" s="18"/>
      <c r="L64" s="18"/>
      <c r="M64" s="18"/>
      <c r="N64" s="18"/>
      <c r="O64" s="18"/>
      <c r="P64" s="18"/>
      <c r="Q64" s="18"/>
    </row>
    <row r="65" spans="1:17" ht="28.5" customHeight="1" x14ac:dyDescent="0.25">
      <c r="A65" s="358" t="s">
        <v>210</v>
      </c>
      <c r="B65" s="359"/>
      <c r="C65" s="359"/>
      <c r="D65" s="123" t="s">
        <v>19</v>
      </c>
      <c r="E65" s="124" t="s">
        <v>6</v>
      </c>
      <c r="K65" s="18"/>
      <c r="L65" s="18"/>
      <c r="M65" s="18"/>
      <c r="N65" s="18"/>
      <c r="O65" s="18"/>
      <c r="P65" s="18"/>
      <c r="Q65" s="18"/>
    </row>
    <row r="66" spans="1:17" ht="14.1" customHeight="1" x14ac:dyDescent="0.25">
      <c r="A66" s="105" t="s">
        <v>7</v>
      </c>
      <c r="B66" s="346" t="s">
        <v>50</v>
      </c>
      <c r="C66" s="346"/>
      <c r="D66" s="44">
        <f>(E19+E53+E62)/12</f>
        <v>0</v>
      </c>
      <c r="E66" s="125">
        <f>ROUND((E$19+E$53+E$62)*D66,2)</f>
        <v>0</v>
      </c>
    </row>
    <row r="67" spans="1:17" ht="14.1" customHeight="1" x14ac:dyDescent="0.25">
      <c r="A67" s="105" t="s">
        <v>9</v>
      </c>
      <c r="B67" s="327" t="s">
        <v>51</v>
      </c>
      <c r="C67" s="327"/>
      <c r="D67" s="44">
        <f>'Memória de Cálculo'!C82</f>
        <v>2.8E-3</v>
      </c>
      <c r="E67" s="125">
        <f>ROUND((E$19+E$53+E$62)*D67,2)</f>
        <v>0</v>
      </c>
    </row>
    <row r="68" spans="1:17" ht="14.1" customHeight="1" x14ac:dyDescent="0.25">
      <c r="A68" s="105" t="s">
        <v>10</v>
      </c>
      <c r="B68" s="346" t="s">
        <v>52</v>
      </c>
      <c r="C68" s="346"/>
      <c r="D68" s="44">
        <f>'Memória de Cálculo'!C83</f>
        <v>2.0000000000000001E-4</v>
      </c>
      <c r="E68" s="125">
        <f>ROUND((E$19+E$53+E$62)*D68,2)</f>
        <v>0</v>
      </c>
    </row>
    <row r="69" spans="1:17" ht="14.1" customHeight="1" x14ac:dyDescent="0.25">
      <c r="A69" s="105" t="s">
        <v>11</v>
      </c>
      <c r="B69" s="327" t="s">
        <v>53</v>
      </c>
      <c r="C69" s="327"/>
      <c r="D69" s="74">
        <f>'Memória de Cálculo'!C84</f>
        <v>2.9999999999999997E-4</v>
      </c>
      <c r="E69" s="125">
        <f>ROUND((E$19+E$53+E$62)*D69,2)</f>
        <v>0</v>
      </c>
    </row>
    <row r="70" spans="1:17" ht="14.1" customHeight="1" thickBot="1" x14ac:dyDescent="0.3">
      <c r="A70" s="105" t="s">
        <v>12</v>
      </c>
      <c r="B70" s="327" t="s">
        <v>54</v>
      </c>
      <c r="C70" s="327"/>
      <c r="D70" s="61">
        <f>'Memória de Cálculo'!C85</f>
        <v>6.9999999999999999E-4</v>
      </c>
      <c r="E70" s="125">
        <f>ROUND((E$19+E$53+E$62)*D70,2)</f>
        <v>0</v>
      </c>
    </row>
    <row r="71" spans="1:17" ht="14.1" customHeight="1" x14ac:dyDescent="0.25">
      <c r="A71" s="126" t="s">
        <v>13</v>
      </c>
      <c r="B71" s="305" t="s">
        <v>14</v>
      </c>
      <c r="C71" s="305"/>
      <c r="D71" s="122"/>
      <c r="E71" s="127"/>
    </row>
    <row r="72" spans="1:17" ht="14.1" customHeight="1" thickBot="1" x14ac:dyDescent="0.25">
      <c r="A72" s="344" t="s">
        <v>55</v>
      </c>
      <c r="B72" s="345"/>
      <c r="C72" s="345"/>
      <c r="D72" s="345"/>
      <c r="E72" s="128">
        <f>SUM(E66:E70)</f>
        <v>0</v>
      </c>
    </row>
    <row r="73" spans="1:17" ht="14.1" customHeight="1" thickBot="1" x14ac:dyDescent="0.3">
      <c r="A73" s="11"/>
      <c r="B73" s="11"/>
      <c r="C73" s="11"/>
      <c r="D73" s="11"/>
      <c r="E73" s="11"/>
    </row>
    <row r="74" spans="1:17" ht="27" customHeight="1" x14ac:dyDescent="0.25">
      <c r="A74" s="348" t="s">
        <v>56</v>
      </c>
      <c r="B74" s="349"/>
      <c r="C74" s="349"/>
      <c r="D74" s="349"/>
      <c r="E74" s="129" t="s">
        <v>6</v>
      </c>
    </row>
    <row r="75" spans="1:17" ht="14.1" customHeight="1" x14ac:dyDescent="0.2">
      <c r="A75" s="105" t="s">
        <v>7</v>
      </c>
      <c r="B75" s="347" t="s">
        <v>166</v>
      </c>
      <c r="C75" s="347"/>
      <c r="D75" s="347"/>
      <c r="E75" s="2">
        <f>Uniforme_EPI!G29</f>
        <v>0</v>
      </c>
    </row>
    <row r="76" spans="1:17" ht="14.1" customHeight="1" x14ac:dyDescent="0.2">
      <c r="A76" s="105" t="s">
        <v>9</v>
      </c>
      <c r="B76" s="347" t="s">
        <v>177</v>
      </c>
      <c r="C76" s="347"/>
      <c r="D76" s="347"/>
      <c r="E76" s="2">
        <f>Uniforme_EPI!N29</f>
        <v>0</v>
      </c>
    </row>
    <row r="77" spans="1:17" ht="14.1" customHeight="1" x14ac:dyDescent="0.2">
      <c r="A77" s="105" t="s">
        <v>10</v>
      </c>
      <c r="B77" s="347" t="s">
        <v>59</v>
      </c>
      <c r="C77" s="347"/>
      <c r="D77" s="347"/>
      <c r="E77" s="2">
        <v>0</v>
      </c>
    </row>
    <row r="78" spans="1:17" ht="14.1" customHeight="1" x14ac:dyDescent="0.2">
      <c r="A78" s="105" t="s">
        <v>11</v>
      </c>
      <c r="B78" s="324" t="s">
        <v>59</v>
      </c>
      <c r="C78" s="324"/>
      <c r="D78" s="324"/>
      <c r="E78" s="2">
        <v>0</v>
      </c>
    </row>
    <row r="79" spans="1:17" ht="14.1" customHeight="1" thickBot="1" x14ac:dyDescent="0.25">
      <c r="A79" s="377" t="s">
        <v>57</v>
      </c>
      <c r="B79" s="378"/>
      <c r="C79" s="378"/>
      <c r="D79" s="379"/>
      <c r="E79" s="130">
        <f>SUM(E75:E78)</f>
        <v>0</v>
      </c>
    </row>
    <row r="80" spans="1:17" ht="13.5" thickBot="1" x14ac:dyDescent="0.3">
      <c r="A80" s="360" t="s">
        <v>272</v>
      </c>
      <c r="B80" s="361"/>
      <c r="C80" s="361"/>
      <c r="D80" s="361"/>
      <c r="E80" s="362"/>
    </row>
    <row r="81" spans="1:5" ht="14.1" customHeight="1" thickBot="1" x14ac:dyDescent="0.3">
      <c r="A81" s="11"/>
      <c r="B81" s="11"/>
      <c r="C81" s="11"/>
      <c r="D81" s="11"/>
      <c r="E81" s="11"/>
    </row>
    <row r="82" spans="1:5" ht="14.1" customHeight="1" x14ac:dyDescent="0.25">
      <c r="A82" s="366" t="s">
        <v>58</v>
      </c>
      <c r="B82" s="367"/>
      <c r="C82" s="367"/>
      <c r="D82" s="131" t="s">
        <v>19</v>
      </c>
      <c r="E82" s="132" t="s">
        <v>6</v>
      </c>
    </row>
    <row r="83" spans="1:5" ht="14.1" customHeight="1" x14ac:dyDescent="0.2">
      <c r="A83" s="105" t="s">
        <v>7</v>
      </c>
      <c r="B83" s="327" t="s">
        <v>233</v>
      </c>
      <c r="C83" s="327"/>
      <c r="D83" s="9">
        <f>'Memória de Cálculo'!C89</f>
        <v>0</v>
      </c>
      <c r="E83" s="2">
        <f>ROUND(SUM($E$79,$E$72,$E$62,$E$53,$E$19)*D83,2)</f>
        <v>0</v>
      </c>
    </row>
    <row r="84" spans="1:5" ht="14.1" customHeight="1" x14ac:dyDescent="0.2">
      <c r="A84" s="105" t="s">
        <v>9</v>
      </c>
      <c r="B84" s="35" t="s">
        <v>234</v>
      </c>
      <c r="C84" s="35"/>
      <c r="D84" s="9">
        <f>'Memória de Cálculo'!C90</f>
        <v>0</v>
      </c>
      <c r="E84" s="2">
        <f>ROUND(SUM($E$79,$E$72,$E$62,$E$53,$E$19,$E83)*D84,2)</f>
        <v>0</v>
      </c>
    </row>
    <row r="85" spans="1:5" ht="14.1" customHeight="1" x14ac:dyDescent="0.2">
      <c r="A85" s="105" t="s">
        <v>10</v>
      </c>
      <c r="B85" s="327" t="s">
        <v>228</v>
      </c>
      <c r="C85" s="327"/>
      <c r="D85" s="9">
        <f>SUM(D86:D89)</f>
        <v>0</v>
      </c>
      <c r="E85" s="2">
        <f>SUM(E86:E89)</f>
        <v>0</v>
      </c>
    </row>
    <row r="86" spans="1:5" ht="14.1" customHeight="1" x14ac:dyDescent="0.2">
      <c r="A86" s="105" t="s">
        <v>229</v>
      </c>
      <c r="B86" s="327" t="s">
        <v>226</v>
      </c>
      <c r="C86" s="327"/>
      <c r="D86" s="9">
        <f>'Memória de Cálculo'!C92</f>
        <v>0</v>
      </c>
      <c r="E86" s="2">
        <f>ROUND(D86*$E$100,2)</f>
        <v>0</v>
      </c>
    </row>
    <row r="87" spans="1:5" ht="14.1" customHeight="1" x14ac:dyDescent="0.2">
      <c r="A87" s="105" t="s">
        <v>230</v>
      </c>
      <c r="B87" s="327" t="s">
        <v>227</v>
      </c>
      <c r="C87" s="327"/>
      <c r="D87" s="9"/>
      <c r="E87" s="2">
        <f>ROUND(D87*$E$100,2)</f>
        <v>0</v>
      </c>
    </row>
    <row r="88" spans="1:5" ht="14.1" customHeight="1" x14ac:dyDescent="0.2">
      <c r="A88" s="105" t="s">
        <v>231</v>
      </c>
      <c r="B88" s="327" t="s">
        <v>273</v>
      </c>
      <c r="C88" s="327"/>
      <c r="D88" s="9">
        <f>'Memória de Cálculo'!C94</f>
        <v>0</v>
      </c>
      <c r="E88" s="2">
        <f>ROUND(D88*$E$100,2)</f>
        <v>0</v>
      </c>
    </row>
    <row r="89" spans="1:5" ht="14.1" customHeight="1" x14ac:dyDescent="0.2">
      <c r="A89" s="105" t="s">
        <v>232</v>
      </c>
      <c r="B89" s="306" t="s">
        <v>59</v>
      </c>
      <c r="C89" s="308"/>
      <c r="D89" s="5"/>
      <c r="E89" s="2">
        <f>ROUND(D89*$E$100,2)</f>
        <v>0</v>
      </c>
    </row>
    <row r="90" spans="1:5" s="3" customFormat="1" ht="14.1" customHeight="1" thickBot="1" x14ac:dyDescent="0.25">
      <c r="A90" s="312" t="s">
        <v>60</v>
      </c>
      <c r="B90" s="313"/>
      <c r="C90" s="314"/>
      <c r="D90" s="133">
        <f>SUM(D83:D85)</f>
        <v>0</v>
      </c>
      <c r="E90" s="134">
        <f>SUM(E83:E85)</f>
        <v>0</v>
      </c>
    </row>
    <row r="91" spans="1:5" s="3" customFormat="1" ht="26.25" customHeight="1" thickBot="1" x14ac:dyDescent="0.3">
      <c r="A91" s="342"/>
      <c r="B91" s="343"/>
      <c r="C91" s="343"/>
      <c r="D91" s="343"/>
      <c r="E91" s="343"/>
    </row>
    <row r="92" spans="1:5" ht="27" customHeight="1" x14ac:dyDescent="0.25">
      <c r="A92" s="315" t="s">
        <v>61</v>
      </c>
      <c r="B92" s="316"/>
      <c r="C92" s="316"/>
      <c r="D92" s="316"/>
      <c r="E92" s="135" t="s">
        <v>6</v>
      </c>
    </row>
    <row r="93" spans="1:5" ht="14.1" customHeight="1" x14ac:dyDescent="0.2">
      <c r="A93" s="17" t="s">
        <v>7</v>
      </c>
      <c r="B93" s="305" t="s">
        <v>62</v>
      </c>
      <c r="C93" s="305"/>
      <c r="D93" s="305"/>
      <c r="E93" s="2">
        <f>E19</f>
        <v>0</v>
      </c>
    </row>
    <row r="94" spans="1:5" ht="14.1" customHeight="1" x14ac:dyDescent="0.2">
      <c r="A94" s="17" t="s">
        <v>9</v>
      </c>
      <c r="B94" s="305" t="s">
        <v>63</v>
      </c>
      <c r="C94" s="305"/>
      <c r="D94" s="305"/>
      <c r="E94" s="2">
        <f>E53</f>
        <v>0</v>
      </c>
    </row>
    <row r="95" spans="1:5" ht="14.1" customHeight="1" x14ac:dyDescent="0.2">
      <c r="A95" s="17" t="s">
        <v>10</v>
      </c>
      <c r="B95" s="305" t="s">
        <v>64</v>
      </c>
      <c r="C95" s="305"/>
      <c r="D95" s="305"/>
      <c r="E95" s="2">
        <f>E62</f>
        <v>0</v>
      </c>
    </row>
    <row r="96" spans="1:5" ht="14.1" customHeight="1" x14ac:dyDescent="0.2">
      <c r="A96" s="17" t="s">
        <v>11</v>
      </c>
      <c r="B96" s="305" t="s">
        <v>65</v>
      </c>
      <c r="C96" s="305"/>
      <c r="D96" s="305"/>
      <c r="E96" s="12">
        <f>E72</f>
        <v>0</v>
      </c>
    </row>
    <row r="97" spans="1:5" ht="14.1" customHeight="1" x14ac:dyDescent="0.2">
      <c r="A97" s="17" t="s">
        <v>12</v>
      </c>
      <c r="B97" s="306" t="s">
        <v>66</v>
      </c>
      <c r="C97" s="307"/>
      <c r="D97" s="308"/>
      <c r="E97" s="2">
        <f>E79</f>
        <v>0</v>
      </c>
    </row>
    <row r="98" spans="1:5" s="3" customFormat="1" ht="14.1" customHeight="1" x14ac:dyDescent="0.2">
      <c r="A98" s="309" t="s">
        <v>67</v>
      </c>
      <c r="B98" s="310"/>
      <c r="C98" s="310"/>
      <c r="D98" s="310"/>
      <c r="E98" s="136">
        <f>SUM(E93:E97)</f>
        <v>0</v>
      </c>
    </row>
    <row r="99" spans="1:5" ht="14.1" customHeight="1" thickBot="1" x14ac:dyDescent="0.25">
      <c r="A99" s="138" t="s">
        <v>13</v>
      </c>
      <c r="B99" s="311" t="s">
        <v>68</v>
      </c>
      <c r="C99" s="311"/>
      <c r="D99" s="311"/>
      <c r="E99" s="139">
        <f>E90</f>
        <v>0</v>
      </c>
    </row>
    <row r="100" spans="1:5" s="3" customFormat="1" ht="14.1" customHeight="1" x14ac:dyDescent="0.2">
      <c r="A100" s="340" t="s">
        <v>69</v>
      </c>
      <c r="B100" s="341"/>
      <c r="C100" s="341"/>
      <c r="D100" s="341"/>
      <c r="E100" s="140">
        <f>ROUND(((E98+E83+E84)/(1-D85)),2)</f>
        <v>0</v>
      </c>
    </row>
    <row r="101" spans="1:5" ht="14.1" customHeight="1" x14ac:dyDescent="0.25">
      <c r="A101" s="298" t="s">
        <v>70</v>
      </c>
      <c r="B101" s="299"/>
      <c r="C101" s="299"/>
      <c r="D101" s="299"/>
      <c r="E101" s="141">
        <v>12</v>
      </c>
    </row>
    <row r="102" spans="1:5" s="3" customFormat="1" ht="14.1" customHeight="1" thickBot="1" x14ac:dyDescent="0.25">
      <c r="A102" s="300" t="s">
        <v>71</v>
      </c>
      <c r="B102" s="301"/>
      <c r="C102" s="301"/>
      <c r="D102" s="301"/>
      <c r="E102" s="137">
        <f>ROUND(E100*E101,2)</f>
        <v>0</v>
      </c>
    </row>
    <row r="103" spans="1:5" x14ac:dyDescent="0.25">
      <c r="A103" s="11"/>
      <c r="B103" s="11"/>
      <c r="C103" s="11"/>
      <c r="D103" s="11"/>
      <c r="E103" s="11"/>
    </row>
  </sheetData>
  <protectedRanges>
    <protectedRange password="DEB4" sqref="D89" name="Intervalo5_1_2_2"/>
  </protectedRanges>
  <mergeCells count="94">
    <mergeCell ref="A1:E1"/>
    <mergeCell ref="A2:E2"/>
    <mergeCell ref="A4:E4"/>
    <mergeCell ref="B6:C6"/>
    <mergeCell ref="D6:E6"/>
    <mergeCell ref="C5:E5"/>
    <mergeCell ref="B16:C16"/>
    <mergeCell ref="B7:C7"/>
    <mergeCell ref="D7:E7"/>
    <mergeCell ref="B8:C8"/>
    <mergeCell ref="D8:E8"/>
    <mergeCell ref="B9:C9"/>
    <mergeCell ref="D9:E9"/>
    <mergeCell ref="A10:E10"/>
    <mergeCell ref="A12:C12"/>
    <mergeCell ref="B13:C13"/>
    <mergeCell ref="B14:C14"/>
    <mergeCell ref="B15:C15"/>
    <mergeCell ref="B30:C30"/>
    <mergeCell ref="B17:C17"/>
    <mergeCell ref="B18:C18"/>
    <mergeCell ref="A19:D19"/>
    <mergeCell ref="A21:E21"/>
    <mergeCell ref="B22:C22"/>
    <mergeCell ref="B23:C23"/>
    <mergeCell ref="B24:C24"/>
    <mergeCell ref="B25:C25"/>
    <mergeCell ref="A26:C26"/>
    <mergeCell ref="B28:C28"/>
    <mergeCell ref="B29:C29"/>
    <mergeCell ref="B46:C46"/>
    <mergeCell ref="B32:C32"/>
    <mergeCell ref="B33:C33"/>
    <mergeCell ref="B34:C34"/>
    <mergeCell ref="B35:C35"/>
    <mergeCell ref="B36:C36"/>
    <mergeCell ref="A37:C37"/>
    <mergeCell ref="A38:E38"/>
    <mergeCell ref="B40:C40"/>
    <mergeCell ref="B41:C41"/>
    <mergeCell ref="B42:C42"/>
    <mergeCell ref="B45:C45"/>
    <mergeCell ref="A47:D47"/>
    <mergeCell ref="A49:D49"/>
    <mergeCell ref="B50:D50"/>
    <mergeCell ref="K50:Q56"/>
    <mergeCell ref="B51:D51"/>
    <mergeCell ref="B52:D52"/>
    <mergeCell ref="A53:D53"/>
    <mergeCell ref="A55:C55"/>
    <mergeCell ref="B56:C56"/>
    <mergeCell ref="B70:C70"/>
    <mergeCell ref="B57:C57"/>
    <mergeCell ref="K57:R63"/>
    <mergeCell ref="B58:C58"/>
    <mergeCell ref="B59:C59"/>
    <mergeCell ref="B60:C60"/>
    <mergeCell ref="B61:C61"/>
    <mergeCell ref="A62:C62"/>
    <mergeCell ref="A63:E63"/>
    <mergeCell ref="A65:C65"/>
    <mergeCell ref="B66:C66"/>
    <mergeCell ref="B67:C67"/>
    <mergeCell ref="B68:C68"/>
    <mergeCell ref="B69:C69"/>
    <mergeCell ref="B96:D96"/>
    <mergeCell ref="B97:D97"/>
    <mergeCell ref="B86:C86"/>
    <mergeCell ref="B87:C87"/>
    <mergeCell ref="B88:C88"/>
    <mergeCell ref="B89:C89"/>
    <mergeCell ref="A90:C90"/>
    <mergeCell ref="A91:E91"/>
    <mergeCell ref="A92:D92"/>
    <mergeCell ref="B93:D93"/>
    <mergeCell ref="B94:D94"/>
    <mergeCell ref="B95:D95"/>
    <mergeCell ref="B85:C85"/>
    <mergeCell ref="B71:C71"/>
    <mergeCell ref="A72:D72"/>
    <mergeCell ref="A74:D74"/>
    <mergeCell ref="B75:D75"/>
    <mergeCell ref="B76:D76"/>
    <mergeCell ref="B78:D78"/>
    <mergeCell ref="A79:D79"/>
    <mergeCell ref="A80:E80"/>
    <mergeCell ref="A82:C82"/>
    <mergeCell ref="B83:C83"/>
    <mergeCell ref="B77:D77"/>
    <mergeCell ref="A98:D98"/>
    <mergeCell ref="B99:D99"/>
    <mergeCell ref="A100:D100"/>
    <mergeCell ref="A101:D101"/>
    <mergeCell ref="A102:D10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R103"/>
  <sheetViews>
    <sheetView showGridLines="0" zoomScale="130" zoomScaleNormal="130" workbookViewId="0">
      <selection sqref="A1:XFD1"/>
    </sheetView>
  </sheetViews>
  <sheetFormatPr defaultRowHeight="12.75" x14ac:dyDescent="0.25"/>
  <cols>
    <col min="1" max="1" width="6.42578125" style="1" customWidth="1"/>
    <col min="2" max="2" width="52.28515625" style="1" customWidth="1"/>
    <col min="3" max="3" width="51.85546875" style="1" customWidth="1"/>
    <col min="4" max="4" width="10.28515625" style="1" customWidth="1"/>
    <col min="5" max="5" width="20.85546875" style="1" customWidth="1"/>
    <col min="6" max="36" width="9.140625" style="1"/>
    <col min="37" max="37" width="6.42578125" style="1" customWidth="1"/>
    <col min="38" max="38" width="52.28515625" style="1" customWidth="1"/>
    <col min="39" max="39" width="34.7109375" style="1" customWidth="1"/>
    <col min="40" max="40" width="9.5703125" style="1" customWidth="1"/>
    <col min="41" max="41" width="12.5703125" style="1" bestFit="1" customWidth="1"/>
    <col min="42" max="292" width="9.140625" style="1"/>
    <col min="293" max="293" width="6.42578125" style="1" customWidth="1"/>
    <col min="294" max="294" width="52.28515625" style="1" customWidth="1"/>
    <col min="295" max="295" width="34.7109375" style="1" customWidth="1"/>
    <col min="296" max="296" width="9.5703125" style="1" customWidth="1"/>
    <col min="297" max="297" width="12.5703125" style="1" bestFit="1" customWidth="1"/>
    <col min="298" max="548" width="9.140625" style="1"/>
    <col min="549" max="549" width="6.42578125" style="1" customWidth="1"/>
    <col min="550" max="550" width="52.28515625" style="1" customWidth="1"/>
    <col min="551" max="551" width="34.7109375" style="1" customWidth="1"/>
    <col min="552" max="552" width="9.5703125" style="1" customWidth="1"/>
    <col min="553" max="553" width="12.5703125" style="1" bestFit="1" customWidth="1"/>
    <col min="554" max="804" width="9.140625" style="1"/>
    <col min="805" max="805" width="6.42578125" style="1" customWidth="1"/>
    <col min="806" max="806" width="52.28515625" style="1" customWidth="1"/>
    <col min="807" max="807" width="34.7109375" style="1" customWidth="1"/>
    <col min="808" max="808" width="9.5703125" style="1" customWidth="1"/>
    <col min="809" max="809" width="12.5703125" style="1" bestFit="1" customWidth="1"/>
    <col min="810" max="1060" width="9.140625" style="1"/>
    <col min="1061" max="1061" width="6.42578125" style="1" customWidth="1"/>
    <col min="1062" max="1062" width="52.28515625" style="1" customWidth="1"/>
    <col min="1063" max="1063" width="34.7109375" style="1" customWidth="1"/>
    <col min="1064" max="1064" width="9.5703125" style="1" customWidth="1"/>
    <col min="1065" max="1065" width="12.5703125" style="1" bestFit="1" customWidth="1"/>
    <col min="1066" max="1316" width="9.140625" style="1"/>
    <col min="1317" max="1317" width="6.42578125" style="1" customWidth="1"/>
    <col min="1318" max="1318" width="52.28515625" style="1" customWidth="1"/>
    <col min="1319" max="1319" width="34.7109375" style="1" customWidth="1"/>
    <col min="1320" max="1320" width="9.5703125" style="1" customWidth="1"/>
    <col min="1321" max="1321" width="12.5703125" style="1" bestFit="1" customWidth="1"/>
    <col min="1322" max="1572" width="9.140625" style="1"/>
    <col min="1573" max="1573" width="6.42578125" style="1" customWidth="1"/>
    <col min="1574" max="1574" width="52.28515625" style="1" customWidth="1"/>
    <col min="1575" max="1575" width="34.7109375" style="1" customWidth="1"/>
    <col min="1576" max="1576" width="9.5703125" style="1" customWidth="1"/>
    <col min="1577" max="1577" width="12.5703125" style="1" bestFit="1" customWidth="1"/>
    <col min="1578" max="1828" width="9.140625" style="1"/>
    <col min="1829" max="1829" width="6.42578125" style="1" customWidth="1"/>
    <col min="1830" max="1830" width="52.28515625" style="1" customWidth="1"/>
    <col min="1831" max="1831" width="34.7109375" style="1" customWidth="1"/>
    <col min="1832" max="1832" width="9.5703125" style="1" customWidth="1"/>
    <col min="1833" max="1833" width="12.5703125" style="1" bestFit="1" customWidth="1"/>
    <col min="1834" max="2084" width="9.140625" style="1"/>
    <col min="2085" max="2085" width="6.42578125" style="1" customWidth="1"/>
    <col min="2086" max="2086" width="52.28515625" style="1" customWidth="1"/>
    <col min="2087" max="2087" width="34.7109375" style="1" customWidth="1"/>
    <col min="2088" max="2088" width="9.5703125" style="1" customWidth="1"/>
    <col min="2089" max="2089" width="12.5703125" style="1" bestFit="1" customWidth="1"/>
    <col min="2090" max="2340" width="9.140625" style="1"/>
    <col min="2341" max="2341" width="6.42578125" style="1" customWidth="1"/>
    <col min="2342" max="2342" width="52.28515625" style="1" customWidth="1"/>
    <col min="2343" max="2343" width="34.7109375" style="1" customWidth="1"/>
    <col min="2344" max="2344" width="9.5703125" style="1" customWidth="1"/>
    <col min="2345" max="2345" width="12.5703125" style="1" bestFit="1" customWidth="1"/>
    <col min="2346" max="2596" width="9.140625" style="1"/>
    <col min="2597" max="2597" width="6.42578125" style="1" customWidth="1"/>
    <col min="2598" max="2598" width="52.28515625" style="1" customWidth="1"/>
    <col min="2599" max="2599" width="34.7109375" style="1" customWidth="1"/>
    <col min="2600" max="2600" width="9.5703125" style="1" customWidth="1"/>
    <col min="2601" max="2601" width="12.5703125" style="1" bestFit="1" customWidth="1"/>
    <col min="2602" max="2852" width="9.140625" style="1"/>
    <col min="2853" max="2853" width="6.42578125" style="1" customWidth="1"/>
    <col min="2854" max="2854" width="52.28515625" style="1" customWidth="1"/>
    <col min="2855" max="2855" width="34.7109375" style="1" customWidth="1"/>
    <col min="2856" max="2856" width="9.5703125" style="1" customWidth="1"/>
    <col min="2857" max="2857" width="12.5703125" style="1" bestFit="1" customWidth="1"/>
    <col min="2858" max="3108" width="9.140625" style="1"/>
    <col min="3109" max="3109" width="6.42578125" style="1" customWidth="1"/>
    <col min="3110" max="3110" width="52.28515625" style="1" customWidth="1"/>
    <col min="3111" max="3111" width="34.7109375" style="1" customWidth="1"/>
    <col min="3112" max="3112" width="9.5703125" style="1" customWidth="1"/>
    <col min="3113" max="3113" width="12.5703125" style="1" bestFit="1" customWidth="1"/>
    <col min="3114" max="3364" width="9.140625" style="1"/>
    <col min="3365" max="3365" width="6.42578125" style="1" customWidth="1"/>
    <col min="3366" max="3366" width="52.28515625" style="1" customWidth="1"/>
    <col min="3367" max="3367" width="34.7109375" style="1" customWidth="1"/>
    <col min="3368" max="3368" width="9.5703125" style="1" customWidth="1"/>
    <col min="3369" max="3369" width="12.5703125" style="1" bestFit="1" customWidth="1"/>
    <col min="3370" max="3620" width="9.140625" style="1"/>
    <col min="3621" max="3621" width="6.42578125" style="1" customWidth="1"/>
    <col min="3622" max="3622" width="52.28515625" style="1" customWidth="1"/>
    <col min="3623" max="3623" width="34.7109375" style="1" customWidth="1"/>
    <col min="3624" max="3624" width="9.5703125" style="1" customWidth="1"/>
    <col min="3625" max="3625" width="12.5703125" style="1" bestFit="1" customWidth="1"/>
    <col min="3626" max="3876" width="9.140625" style="1"/>
    <col min="3877" max="3877" width="6.42578125" style="1" customWidth="1"/>
    <col min="3878" max="3878" width="52.28515625" style="1" customWidth="1"/>
    <col min="3879" max="3879" width="34.7109375" style="1" customWidth="1"/>
    <col min="3880" max="3880" width="9.5703125" style="1" customWidth="1"/>
    <col min="3881" max="3881" width="12.5703125" style="1" bestFit="1" customWidth="1"/>
    <col min="3882" max="4132" width="9.140625" style="1"/>
    <col min="4133" max="4133" width="6.42578125" style="1" customWidth="1"/>
    <col min="4134" max="4134" width="52.28515625" style="1" customWidth="1"/>
    <col min="4135" max="4135" width="34.7109375" style="1" customWidth="1"/>
    <col min="4136" max="4136" width="9.5703125" style="1" customWidth="1"/>
    <col min="4137" max="4137" width="12.5703125" style="1" bestFit="1" customWidth="1"/>
    <col min="4138" max="4388" width="9.140625" style="1"/>
    <col min="4389" max="4389" width="6.42578125" style="1" customWidth="1"/>
    <col min="4390" max="4390" width="52.28515625" style="1" customWidth="1"/>
    <col min="4391" max="4391" width="34.7109375" style="1" customWidth="1"/>
    <col min="4392" max="4392" width="9.5703125" style="1" customWidth="1"/>
    <col min="4393" max="4393" width="12.5703125" style="1" bestFit="1" customWidth="1"/>
    <col min="4394" max="4644" width="9.140625" style="1"/>
    <col min="4645" max="4645" width="6.42578125" style="1" customWidth="1"/>
    <col min="4646" max="4646" width="52.28515625" style="1" customWidth="1"/>
    <col min="4647" max="4647" width="34.7109375" style="1" customWidth="1"/>
    <col min="4648" max="4648" width="9.5703125" style="1" customWidth="1"/>
    <col min="4649" max="4649" width="12.5703125" style="1" bestFit="1" customWidth="1"/>
    <col min="4650" max="4900" width="9.140625" style="1"/>
    <col min="4901" max="4901" width="6.42578125" style="1" customWidth="1"/>
    <col min="4902" max="4902" width="52.28515625" style="1" customWidth="1"/>
    <col min="4903" max="4903" width="34.7109375" style="1" customWidth="1"/>
    <col min="4904" max="4904" width="9.5703125" style="1" customWidth="1"/>
    <col min="4905" max="4905" width="12.5703125" style="1" bestFit="1" customWidth="1"/>
    <col min="4906" max="5156" width="9.140625" style="1"/>
    <col min="5157" max="5157" width="6.42578125" style="1" customWidth="1"/>
    <col min="5158" max="5158" width="52.28515625" style="1" customWidth="1"/>
    <col min="5159" max="5159" width="34.7109375" style="1" customWidth="1"/>
    <col min="5160" max="5160" width="9.5703125" style="1" customWidth="1"/>
    <col min="5161" max="5161" width="12.5703125" style="1" bestFit="1" customWidth="1"/>
    <col min="5162" max="5412" width="9.140625" style="1"/>
    <col min="5413" max="5413" width="6.42578125" style="1" customWidth="1"/>
    <col min="5414" max="5414" width="52.28515625" style="1" customWidth="1"/>
    <col min="5415" max="5415" width="34.7109375" style="1" customWidth="1"/>
    <col min="5416" max="5416" width="9.5703125" style="1" customWidth="1"/>
    <col min="5417" max="5417" width="12.5703125" style="1" bestFit="1" customWidth="1"/>
    <col min="5418" max="5668" width="9.140625" style="1"/>
    <col min="5669" max="5669" width="6.42578125" style="1" customWidth="1"/>
    <col min="5670" max="5670" width="52.28515625" style="1" customWidth="1"/>
    <col min="5671" max="5671" width="34.7109375" style="1" customWidth="1"/>
    <col min="5672" max="5672" width="9.5703125" style="1" customWidth="1"/>
    <col min="5673" max="5673" width="12.5703125" style="1" bestFit="1" customWidth="1"/>
    <col min="5674" max="5924" width="9.140625" style="1"/>
    <col min="5925" max="5925" width="6.42578125" style="1" customWidth="1"/>
    <col min="5926" max="5926" width="52.28515625" style="1" customWidth="1"/>
    <col min="5927" max="5927" width="34.7109375" style="1" customWidth="1"/>
    <col min="5928" max="5928" width="9.5703125" style="1" customWidth="1"/>
    <col min="5929" max="5929" width="12.5703125" style="1" bestFit="1" customWidth="1"/>
    <col min="5930" max="6180" width="9.140625" style="1"/>
    <col min="6181" max="6181" width="6.42578125" style="1" customWidth="1"/>
    <col min="6182" max="6182" width="52.28515625" style="1" customWidth="1"/>
    <col min="6183" max="6183" width="34.7109375" style="1" customWidth="1"/>
    <col min="6184" max="6184" width="9.5703125" style="1" customWidth="1"/>
    <col min="6185" max="6185" width="12.5703125" style="1" bestFit="1" customWidth="1"/>
    <col min="6186" max="6436" width="9.140625" style="1"/>
    <col min="6437" max="6437" width="6.42578125" style="1" customWidth="1"/>
    <col min="6438" max="6438" width="52.28515625" style="1" customWidth="1"/>
    <col min="6439" max="6439" width="34.7109375" style="1" customWidth="1"/>
    <col min="6440" max="6440" width="9.5703125" style="1" customWidth="1"/>
    <col min="6441" max="6441" width="12.5703125" style="1" bestFit="1" customWidth="1"/>
    <col min="6442" max="6692" width="9.140625" style="1"/>
    <col min="6693" max="6693" width="6.42578125" style="1" customWidth="1"/>
    <col min="6694" max="6694" width="52.28515625" style="1" customWidth="1"/>
    <col min="6695" max="6695" width="34.7109375" style="1" customWidth="1"/>
    <col min="6696" max="6696" width="9.5703125" style="1" customWidth="1"/>
    <col min="6697" max="6697" width="12.5703125" style="1" bestFit="1" customWidth="1"/>
    <col min="6698" max="6948" width="9.140625" style="1"/>
    <col min="6949" max="6949" width="6.42578125" style="1" customWidth="1"/>
    <col min="6950" max="6950" width="52.28515625" style="1" customWidth="1"/>
    <col min="6951" max="6951" width="34.7109375" style="1" customWidth="1"/>
    <col min="6952" max="6952" width="9.5703125" style="1" customWidth="1"/>
    <col min="6953" max="6953" width="12.5703125" style="1" bestFit="1" customWidth="1"/>
    <col min="6954" max="7204" width="9.140625" style="1"/>
    <col min="7205" max="7205" width="6.42578125" style="1" customWidth="1"/>
    <col min="7206" max="7206" width="52.28515625" style="1" customWidth="1"/>
    <col min="7207" max="7207" width="34.7109375" style="1" customWidth="1"/>
    <col min="7208" max="7208" width="9.5703125" style="1" customWidth="1"/>
    <col min="7209" max="7209" width="12.5703125" style="1" bestFit="1" customWidth="1"/>
    <col min="7210" max="7460" width="9.140625" style="1"/>
    <col min="7461" max="7461" width="6.42578125" style="1" customWidth="1"/>
    <col min="7462" max="7462" width="52.28515625" style="1" customWidth="1"/>
    <col min="7463" max="7463" width="34.7109375" style="1" customWidth="1"/>
    <col min="7464" max="7464" width="9.5703125" style="1" customWidth="1"/>
    <col min="7465" max="7465" width="12.5703125" style="1" bestFit="1" customWidth="1"/>
    <col min="7466" max="7716" width="9.140625" style="1"/>
    <col min="7717" max="7717" width="6.42578125" style="1" customWidth="1"/>
    <col min="7718" max="7718" width="52.28515625" style="1" customWidth="1"/>
    <col min="7719" max="7719" width="34.7109375" style="1" customWidth="1"/>
    <col min="7720" max="7720" width="9.5703125" style="1" customWidth="1"/>
    <col min="7721" max="7721" width="12.5703125" style="1" bestFit="1" customWidth="1"/>
    <col min="7722" max="7972" width="9.140625" style="1"/>
    <col min="7973" max="7973" width="6.42578125" style="1" customWidth="1"/>
    <col min="7974" max="7974" width="52.28515625" style="1" customWidth="1"/>
    <col min="7975" max="7975" width="34.7109375" style="1" customWidth="1"/>
    <col min="7976" max="7976" width="9.5703125" style="1" customWidth="1"/>
    <col min="7977" max="7977" width="12.5703125" style="1" bestFit="1" customWidth="1"/>
    <col min="7978" max="8228" width="9.140625" style="1"/>
    <col min="8229" max="8229" width="6.42578125" style="1" customWidth="1"/>
    <col min="8230" max="8230" width="52.28515625" style="1" customWidth="1"/>
    <col min="8231" max="8231" width="34.7109375" style="1" customWidth="1"/>
    <col min="8232" max="8232" width="9.5703125" style="1" customWidth="1"/>
    <col min="8233" max="8233" width="12.5703125" style="1" bestFit="1" customWidth="1"/>
    <col min="8234" max="8484" width="9.140625" style="1"/>
    <col min="8485" max="8485" width="6.42578125" style="1" customWidth="1"/>
    <col min="8486" max="8486" width="52.28515625" style="1" customWidth="1"/>
    <col min="8487" max="8487" width="34.7109375" style="1" customWidth="1"/>
    <col min="8488" max="8488" width="9.5703125" style="1" customWidth="1"/>
    <col min="8489" max="8489" width="12.5703125" style="1" bestFit="1" customWidth="1"/>
    <col min="8490" max="8740" width="9.140625" style="1"/>
    <col min="8741" max="8741" width="6.42578125" style="1" customWidth="1"/>
    <col min="8742" max="8742" width="52.28515625" style="1" customWidth="1"/>
    <col min="8743" max="8743" width="34.7109375" style="1" customWidth="1"/>
    <col min="8744" max="8744" width="9.5703125" style="1" customWidth="1"/>
    <col min="8745" max="8745" width="12.5703125" style="1" bestFit="1" customWidth="1"/>
    <col min="8746" max="8996" width="9.140625" style="1"/>
    <col min="8997" max="8997" width="6.42578125" style="1" customWidth="1"/>
    <col min="8998" max="8998" width="52.28515625" style="1" customWidth="1"/>
    <col min="8999" max="8999" width="34.7109375" style="1" customWidth="1"/>
    <col min="9000" max="9000" width="9.5703125" style="1" customWidth="1"/>
    <col min="9001" max="9001" width="12.5703125" style="1" bestFit="1" customWidth="1"/>
    <col min="9002" max="9252" width="9.140625" style="1"/>
    <col min="9253" max="9253" width="6.42578125" style="1" customWidth="1"/>
    <col min="9254" max="9254" width="52.28515625" style="1" customWidth="1"/>
    <col min="9255" max="9255" width="34.7109375" style="1" customWidth="1"/>
    <col min="9256" max="9256" width="9.5703125" style="1" customWidth="1"/>
    <col min="9257" max="9257" width="12.5703125" style="1" bestFit="1" customWidth="1"/>
    <col min="9258" max="9508" width="9.140625" style="1"/>
    <col min="9509" max="9509" width="6.42578125" style="1" customWidth="1"/>
    <col min="9510" max="9510" width="52.28515625" style="1" customWidth="1"/>
    <col min="9511" max="9511" width="34.7109375" style="1" customWidth="1"/>
    <col min="9512" max="9512" width="9.5703125" style="1" customWidth="1"/>
    <col min="9513" max="9513" width="12.5703125" style="1" bestFit="1" customWidth="1"/>
    <col min="9514" max="9764" width="9.140625" style="1"/>
    <col min="9765" max="9765" width="6.42578125" style="1" customWidth="1"/>
    <col min="9766" max="9766" width="52.28515625" style="1" customWidth="1"/>
    <col min="9767" max="9767" width="34.7109375" style="1" customWidth="1"/>
    <col min="9768" max="9768" width="9.5703125" style="1" customWidth="1"/>
    <col min="9769" max="9769" width="12.5703125" style="1" bestFit="1" customWidth="1"/>
    <col min="9770" max="10020" width="9.140625" style="1"/>
    <col min="10021" max="10021" width="6.42578125" style="1" customWidth="1"/>
    <col min="10022" max="10022" width="52.28515625" style="1" customWidth="1"/>
    <col min="10023" max="10023" width="34.7109375" style="1" customWidth="1"/>
    <col min="10024" max="10024" width="9.5703125" style="1" customWidth="1"/>
    <col min="10025" max="10025" width="12.5703125" style="1" bestFit="1" customWidth="1"/>
    <col min="10026" max="10276" width="9.140625" style="1"/>
    <col min="10277" max="10277" width="6.42578125" style="1" customWidth="1"/>
    <col min="10278" max="10278" width="52.28515625" style="1" customWidth="1"/>
    <col min="10279" max="10279" width="34.7109375" style="1" customWidth="1"/>
    <col min="10280" max="10280" width="9.5703125" style="1" customWidth="1"/>
    <col min="10281" max="10281" width="12.5703125" style="1" bestFit="1" customWidth="1"/>
    <col min="10282" max="10532" width="9.140625" style="1"/>
    <col min="10533" max="10533" width="6.42578125" style="1" customWidth="1"/>
    <col min="10534" max="10534" width="52.28515625" style="1" customWidth="1"/>
    <col min="10535" max="10535" width="34.7109375" style="1" customWidth="1"/>
    <col min="10536" max="10536" width="9.5703125" style="1" customWidth="1"/>
    <col min="10537" max="10537" width="12.5703125" style="1" bestFit="1" customWidth="1"/>
    <col min="10538" max="10788" width="9.140625" style="1"/>
    <col min="10789" max="10789" width="6.42578125" style="1" customWidth="1"/>
    <col min="10790" max="10790" width="52.28515625" style="1" customWidth="1"/>
    <col min="10791" max="10791" width="34.7109375" style="1" customWidth="1"/>
    <col min="10792" max="10792" width="9.5703125" style="1" customWidth="1"/>
    <col min="10793" max="10793" width="12.5703125" style="1" bestFit="1" customWidth="1"/>
    <col min="10794" max="11044" width="9.140625" style="1"/>
    <col min="11045" max="11045" width="6.42578125" style="1" customWidth="1"/>
    <col min="11046" max="11046" width="52.28515625" style="1" customWidth="1"/>
    <col min="11047" max="11047" width="34.7109375" style="1" customWidth="1"/>
    <col min="11048" max="11048" width="9.5703125" style="1" customWidth="1"/>
    <col min="11049" max="11049" width="12.5703125" style="1" bestFit="1" customWidth="1"/>
    <col min="11050" max="11300" width="9.140625" style="1"/>
    <col min="11301" max="11301" width="6.42578125" style="1" customWidth="1"/>
    <col min="11302" max="11302" width="52.28515625" style="1" customWidth="1"/>
    <col min="11303" max="11303" width="34.7109375" style="1" customWidth="1"/>
    <col min="11304" max="11304" width="9.5703125" style="1" customWidth="1"/>
    <col min="11305" max="11305" width="12.5703125" style="1" bestFit="1" customWidth="1"/>
    <col min="11306" max="11556" width="9.140625" style="1"/>
    <col min="11557" max="11557" width="6.42578125" style="1" customWidth="1"/>
    <col min="11558" max="11558" width="52.28515625" style="1" customWidth="1"/>
    <col min="11559" max="11559" width="34.7109375" style="1" customWidth="1"/>
    <col min="11560" max="11560" width="9.5703125" style="1" customWidth="1"/>
    <col min="11561" max="11561" width="12.5703125" style="1" bestFit="1" customWidth="1"/>
    <col min="11562" max="11812" width="9.140625" style="1"/>
    <col min="11813" max="11813" width="6.42578125" style="1" customWidth="1"/>
    <col min="11814" max="11814" width="52.28515625" style="1" customWidth="1"/>
    <col min="11815" max="11815" width="34.7109375" style="1" customWidth="1"/>
    <col min="11816" max="11816" width="9.5703125" style="1" customWidth="1"/>
    <col min="11817" max="11817" width="12.5703125" style="1" bestFit="1" customWidth="1"/>
    <col min="11818" max="12068" width="9.140625" style="1"/>
    <col min="12069" max="12069" width="6.42578125" style="1" customWidth="1"/>
    <col min="12070" max="12070" width="52.28515625" style="1" customWidth="1"/>
    <col min="12071" max="12071" width="34.7109375" style="1" customWidth="1"/>
    <col min="12072" max="12072" width="9.5703125" style="1" customWidth="1"/>
    <col min="12073" max="12073" width="12.5703125" style="1" bestFit="1" customWidth="1"/>
    <col min="12074" max="12324" width="9.140625" style="1"/>
    <col min="12325" max="12325" width="6.42578125" style="1" customWidth="1"/>
    <col min="12326" max="12326" width="52.28515625" style="1" customWidth="1"/>
    <col min="12327" max="12327" width="34.7109375" style="1" customWidth="1"/>
    <col min="12328" max="12328" width="9.5703125" style="1" customWidth="1"/>
    <col min="12329" max="12329" width="12.5703125" style="1" bestFit="1" customWidth="1"/>
    <col min="12330" max="12580" width="9.140625" style="1"/>
    <col min="12581" max="12581" width="6.42578125" style="1" customWidth="1"/>
    <col min="12582" max="12582" width="52.28515625" style="1" customWidth="1"/>
    <col min="12583" max="12583" width="34.7109375" style="1" customWidth="1"/>
    <col min="12584" max="12584" width="9.5703125" style="1" customWidth="1"/>
    <col min="12585" max="12585" width="12.5703125" style="1" bestFit="1" customWidth="1"/>
    <col min="12586" max="12836" width="9.140625" style="1"/>
    <col min="12837" max="12837" width="6.42578125" style="1" customWidth="1"/>
    <col min="12838" max="12838" width="52.28515625" style="1" customWidth="1"/>
    <col min="12839" max="12839" width="34.7109375" style="1" customWidth="1"/>
    <col min="12840" max="12840" width="9.5703125" style="1" customWidth="1"/>
    <col min="12841" max="12841" width="12.5703125" style="1" bestFit="1" customWidth="1"/>
    <col min="12842" max="13092" width="9.140625" style="1"/>
    <col min="13093" max="13093" width="6.42578125" style="1" customWidth="1"/>
    <col min="13094" max="13094" width="52.28515625" style="1" customWidth="1"/>
    <col min="13095" max="13095" width="34.7109375" style="1" customWidth="1"/>
    <col min="13096" max="13096" width="9.5703125" style="1" customWidth="1"/>
    <col min="13097" max="13097" width="12.5703125" style="1" bestFit="1" customWidth="1"/>
    <col min="13098" max="13348" width="9.140625" style="1"/>
    <col min="13349" max="13349" width="6.42578125" style="1" customWidth="1"/>
    <col min="13350" max="13350" width="52.28515625" style="1" customWidth="1"/>
    <col min="13351" max="13351" width="34.7109375" style="1" customWidth="1"/>
    <col min="13352" max="13352" width="9.5703125" style="1" customWidth="1"/>
    <col min="13353" max="13353" width="12.5703125" style="1" bestFit="1" customWidth="1"/>
    <col min="13354" max="13604" width="9.140625" style="1"/>
    <col min="13605" max="13605" width="6.42578125" style="1" customWidth="1"/>
    <col min="13606" max="13606" width="52.28515625" style="1" customWidth="1"/>
    <col min="13607" max="13607" width="34.7109375" style="1" customWidth="1"/>
    <col min="13608" max="13608" width="9.5703125" style="1" customWidth="1"/>
    <col min="13609" max="13609" width="12.5703125" style="1" bestFit="1" customWidth="1"/>
    <col min="13610" max="13860" width="9.140625" style="1"/>
    <col min="13861" max="13861" width="6.42578125" style="1" customWidth="1"/>
    <col min="13862" max="13862" width="52.28515625" style="1" customWidth="1"/>
    <col min="13863" max="13863" width="34.7109375" style="1" customWidth="1"/>
    <col min="13864" max="13864" width="9.5703125" style="1" customWidth="1"/>
    <col min="13865" max="13865" width="12.5703125" style="1" bestFit="1" customWidth="1"/>
    <col min="13866" max="14116" width="9.140625" style="1"/>
    <col min="14117" max="14117" width="6.42578125" style="1" customWidth="1"/>
    <col min="14118" max="14118" width="52.28515625" style="1" customWidth="1"/>
    <col min="14119" max="14119" width="34.7109375" style="1" customWidth="1"/>
    <col min="14120" max="14120" width="9.5703125" style="1" customWidth="1"/>
    <col min="14121" max="14121" width="12.5703125" style="1" bestFit="1" customWidth="1"/>
    <col min="14122" max="14372" width="9.140625" style="1"/>
    <col min="14373" max="14373" width="6.42578125" style="1" customWidth="1"/>
    <col min="14374" max="14374" width="52.28515625" style="1" customWidth="1"/>
    <col min="14375" max="14375" width="34.7109375" style="1" customWidth="1"/>
    <col min="14376" max="14376" width="9.5703125" style="1" customWidth="1"/>
    <col min="14377" max="14377" width="12.5703125" style="1" bestFit="1" customWidth="1"/>
    <col min="14378" max="14628" width="9.140625" style="1"/>
    <col min="14629" max="14629" width="6.42578125" style="1" customWidth="1"/>
    <col min="14630" max="14630" width="52.28515625" style="1" customWidth="1"/>
    <col min="14631" max="14631" width="34.7109375" style="1" customWidth="1"/>
    <col min="14632" max="14632" width="9.5703125" style="1" customWidth="1"/>
    <col min="14633" max="14633" width="12.5703125" style="1" bestFit="1" customWidth="1"/>
    <col min="14634" max="14884" width="9.140625" style="1"/>
    <col min="14885" max="14885" width="6.42578125" style="1" customWidth="1"/>
    <col min="14886" max="14886" width="52.28515625" style="1" customWidth="1"/>
    <col min="14887" max="14887" width="34.7109375" style="1" customWidth="1"/>
    <col min="14888" max="14888" width="9.5703125" style="1" customWidth="1"/>
    <col min="14889" max="14889" width="12.5703125" style="1" bestFit="1" customWidth="1"/>
    <col min="14890" max="15140" width="9.140625" style="1"/>
    <col min="15141" max="15141" width="6.42578125" style="1" customWidth="1"/>
    <col min="15142" max="15142" width="52.28515625" style="1" customWidth="1"/>
    <col min="15143" max="15143" width="34.7109375" style="1" customWidth="1"/>
    <col min="15144" max="15144" width="9.5703125" style="1" customWidth="1"/>
    <col min="15145" max="15145" width="12.5703125" style="1" bestFit="1" customWidth="1"/>
    <col min="15146" max="15396" width="9.140625" style="1"/>
    <col min="15397" max="15397" width="6.42578125" style="1" customWidth="1"/>
    <col min="15398" max="15398" width="52.28515625" style="1" customWidth="1"/>
    <col min="15399" max="15399" width="34.7109375" style="1" customWidth="1"/>
    <col min="15400" max="15400" width="9.5703125" style="1" customWidth="1"/>
    <col min="15401" max="15401" width="12.5703125" style="1" bestFit="1" customWidth="1"/>
    <col min="15402" max="15652" width="9.140625" style="1"/>
    <col min="15653" max="15653" width="6.42578125" style="1" customWidth="1"/>
    <col min="15654" max="15654" width="52.28515625" style="1" customWidth="1"/>
    <col min="15655" max="15655" width="34.7109375" style="1" customWidth="1"/>
    <col min="15656" max="15656" width="9.5703125" style="1" customWidth="1"/>
    <col min="15657" max="15657" width="12.5703125" style="1" bestFit="1" customWidth="1"/>
    <col min="15658" max="15908" width="9.140625" style="1"/>
    <col min="15909" max="15909" width="6.42578125" style="1" customWidth="1"/>
    <col min="15910" max="15910" width="52.28515625" style="1" customWidth="1"/>
    <col min="15911" max="15911" width="34.7109375" style="1" customWidth="1"/>
    <col min="15912" max="15912" width="9.5703125" style="1" customWidth="1"/>
    <col min="15913" max="15913" width="12.5703125" style="1" bestFit="1" customWidth="1"/>
    <col min="15914" max="16384" width="9.140625" style="1"/>
  </cols>
  <sheetData>
    <row r="1" spans="1:5" ht="78" customHeight="1" x14ac:dyDescent="0.25">
      <c r="A1" s="297"/>
      <c r="B1" s="297"/>
      <c r="C1" s="297"/>
      <c r="D1" s="297"/>
      <c r="E1" s="297"/>
    </row>
    <row r="2" spans="1:5" ht="20.25" customHeight="1" x14ac:dyDescent="0.25">
      <c r="A2" s="382" t="s">
        <v>202</v>
      </c>
      <c r="B2" s="382"/>
      <c r="C2" s="382"/>
      <c r="D2" s="382"/>
      <c r="E2" s="382"/>
    </row>
    <row r="3" spans="1:5" ht="13.5" thickBot="1" x14ac:dyDescent="0.3"/>
    <row r="4" spans="1:5" ht="13.5" customHeight="1" thickBot="1" x14ac:dyDescent="0.3">
      <c r="A4" s="393" t="s">
        <v>0</v>
      </c>
      <c r="B4" s="394"/>
      <c r="C4" s="394"/>
      <c r="D4" s="394"/>
      <c r="E4" s="395"/>
    </row>
    <row r="5" spans="1:5" ht="14.1" customHeight="1" x14ac:dyDescent="0.25">
      <c r="A5" s="6">
        <v>1</v>
      </c>
      <c r="B5" s="153" t="s">
        <v>215</v>
      </c>
      <c r="C5" s="302" t="str">
        <f>'Resumo Valor Estimado '!B8</f>
        <v>Posto C</v>
      </c>
      <c r="D5" s="303"/>
      <c r="E5" s="304"/>
    </row>
    <row r="6" spans="1:5" ht="14.1" customHeight="1" x14ac:dyDescent="0.25">
      <c r="A6" s="7">
        <v>2</v>
      </c>
      <c r="B6" s="323" t="s">
        <v>1</v>
      </c>
      <c r="C6" s="323"/>
      <c r="D6" s="383">
        <v>0</v>
      </c>
      <c r="E6" s="384"/>
    </row>
    <row r="7" spans="1:5" ht="14.1" customHeight="1" x14ac:dyDescent="0.25">
      <c r="A7" s="7">
        <v>3</v>
      </c>
      <c r="B7" s="326" t="s">
        <v>2</v>
      </c>
      <c r="C7" s="326"/>
      <c r="D7" s="385"/>
      <c r="E7" s="386"/>
    </row>
    <row r="8" spans="1:5" ht="14.1" customHeight="1" x14ac:dyDescent="0.25">
      <c r="A8" s="7">
        <v>4</v>
      </c>
      <c r="B8" s="326" t="s">
        <v>3</v>
      </c>
      <c r="C8" s="326"/>
      <c r="D8" s="385"/>
      <c r="E8" s="386"/>
    </row>
    <row r="9" spans="1:5" ht="14.1" customHeight="1" thickBot="1" x14ac:dyDescent="0.3">
      <c r="A9" s="118">
        <v>5</v>
      </c>
      <c r="B9" s="387" t="s">
        <v>4</v>
      </c>
      <c r="C9" s="387"/>
      <c r="D9" s="388"/>
      <c r="E9" s="389"/>
    </row>
    <row r="10" spans="1:5" ht="27" customHeight="1" thickBot="1" x14ac:dyDescent="0.3">
      <c r="A10" s="390" t="s">
        <v>274</v>
      </c>
      <c r="B10" s="391"/>
      <c r="C10" s="391"/>
      <c r="D10" s="391"/>
      <c r="E10" s="392"/>
    </row>
    <row r="11" spans="1:5" ht="14.25" customHeight="1" thickBot="1" x14ac:dyDescent="0.3">
      <c r="A11" s="117"/>
      <c r="B11" s="117"/>
      <c r="C11" s="117"/>
      <c r="D11" s="117"/>
      <c r="E11" s="117"/>
    </row>
    <row r="12" spans="1:5" ht="13.5" customHeight="1" x14ac:dyDescent="0.25">
      <c r="A12" s="380" t="s">
        <v>5</v>
      </c>
      <c r="B12" s="381"/>
      <c r="C12" s="381"/>
      <c r="D12" s="98" t="s">
        <v>19</v>
      </c>
      <c r="E12" s="99" t="s">
        <v>6</v>
      </c>
    </row>
    <row r="13" spans="1:5" ht="14.1" customHeight="1" x14ac:dyDescent="0.2">
      <c r="A13" s="7" t="s">
        <v>7</v>
      </c>
      <c r="B13" s="320" t="s">
        <v>8</v>
      </c>
      <c r="C13" s="322"/>
      <c r="D13" s="34"/>
      <c r="E13" s="100">
        <f>'Resumo Valor Estimado '!F8</f>
        <v>0</v>
      </c>
    </row>
    <row r="14" spans="1:5" ht="14.1" customHeight="1" x14ac:dyDescent="0.2">
      <c r="A14" s="7" t="s">
        <v>9</v>
      </c>
      <c r="B14" s="320" t="s">
        <v>162</v>
      </c>
      <c r="C14" s="322"/>
      <c r="D14" s="95"/>
      <c r="E14" s="100"/>
    </row>
    <row r="15" spans="1:5" ht="14.1" customHeight="1" x14ac:dyDescent="0.2">
      <c r="A15" s="7" t="s">
        <v>10</v>
      </c>
      <c r="B15" s="320" t="s">
        <v>163</v>
      </c>
      <c r="C15" s="322"/>
      <c r="D15" s="96">
        <f>'Memória de Cálculo'!C10</f>
        <v>0.4</v>
      </c>
      <c r="E15" s="100">
        <f>ROUND(D15*D6,2)</f>
        <v>0</v>
      </c>
    </row>
    <row r="16" spans="1:5" ht="14.1" customHeight="1" x14ac:dyDescent="0.2">
      <c r="A16" s="7" t="s">
        <v>11</v>
      </c>
      <c r="B16" s="320" t="s">
        <v>164</v>
      </c>
      <c r="C16" s="322"/>
      <c r="D16" s="95"/>
      <c r="E16" s="100"/>
    </row>
    <row r="17" spans="1:5" ht="14.1" customHeight="1" x14ac:dyDescent="0.2">
      <c r="A17" s="7" t="s">
        <v>12</v>
      </c>
      <c r="B17" s="324" t="s">
        <v>165</v>
      </c>
      <c r="C17" s="324"/>
      <c r="D17" s="95"/>
      <c r="E17" s="100"/>
    </row>
    <row r="18" spans="1:5" ht="14.1" customHeight="1" x14ac:dyDescent="0.2">
      <c r="A18" s="7" t="s">
        <v>13</v>
      </c>
      <c r="B18" s="324" t="s">
        <v>14</v>
      </c>
      <c r="C18" s="324"/>
      <c r="D18" s="95"/>
      <c r="E18" s="100"/>
    </row>
    <row r="19" spans="1:5" s="3" customFormat="1" ht="14.1" customHeight="1" thickBot="1" x14ac:dyDescent="0.25">
      <c r="A19" s="336" t="s">
        <v>15</v>
      </c>
      <c r="B19" s="337"/>
      <c r="C19" s="337"/>
      <c r="D19" s="338"/>
      <c r="E19" s="101">
        <f>ROUND(SUM(E13:E18),2)</f>
        <v>0</v>
      </c>
    </row>
    <row r="20" spans="1:5" s="4" customFormat="1" ht="13.5" thickBot="1" x14ac:dyDescent="0.3"/>
    <row r="21" spans="1:5" ht="13.5" customHeight="1" x14ac:dyDescent="0.25">
      <c r="A21" s="330" t="s">
        <v>16</v>
      </c>
      <c r="B21" s="331"/>
      <c r="C21" s="331"/>
      <c r="D21" s="331"/>
      <c r="E21" s="332"/>
    </row>
    <row r="22" spans="1:5" ht="32.25" customHeight="1" x14ac:dyDescent="0.25">
      <c r="A22" s="103" t="s">
        <v>17</v>
      </c>
      <c r="B22" s="325" t="s">
        <v>18</v>
      </c>
      <c r="C22" s="325"/>
      <c r="D22" s="102" t="s">
        <v>19</v>
      </c>
      <c r="E22" s="104" t="s">
        <v>6</v>
      </c>
    </row>
    <row r="23" spans="1:5" ht="14.1" customHeight="1" x14ac:dyDescent="0.2">
      <c r="A23" s="105" t="s">
        <v>7</v>
      </c>
      <c r="B23" s="326" t="s">
        <v>20</v>
      </c>
      <c r="C23" s="326"/>
      <c r="D23" s="5">
        <f>'Memória de Cálculo'!C18</f>
        <v>8.3299999999999999E-2</v>
      </c>
      <c r="E23" s="2">
        <f>ROUND((D23*E19),2)</f>
        <v>0</v>
      </c>
    </row>
    <row r="24" spans="1:5" ht="14.1" customHeight="1" x14ac:dyDescent="0.2">
      <c r="A24" s="105" t="s">
        <v>9</v>
      </c>
      <c r="B24" s="327" t="s">
        <v>265</v>
      </c>
      <c r="C24" s="327"/>
      <c r="D24" s="5">
        <f>'Memória de Cálculo'!C19</f>
        <v>9.0800000000000006E-2</v>
      </c>
      <c r="E24" s="2">
        <f>ROUND((D24*E19),2)</f>
        <v>0</v>
      </c>
    </row>
    <row r="25" spans="1:5" ht="14.1" customHeight="1" x14ac:dyDescent="0.2">
      <c r="A25" s="105" t="s">
        <v>10</v>
      </c>
      <c r="B25" s="328" t="s">
        <v>266</v>
      </c>
      <c r="C25" s="328"/>
      <c r="D25" s="5">
        <f>'Memória de Cálculo'!C20</f>
        <v>3.0300000000000001E-2</v>
      </c>
      <c r="E25" s="2">
        <f>ROUND((D25*E19),2)</f>
        <v>0</v>
      </c>
    </row>
    <row r="26" spans="1:5" ht="14.1" customHeight="1" thickBot="1" x14ac:dyDescent="0.25">
      <c r="A26" s="333" t="s">
        <v>21</v>
      </c>
      <c r="B26" s="334"/>
      <c r="C26" s="335"/>
      <c r="D26" s="106">
        <f>SUM(D23:D25)</f>
        <v>0.2044</v>
      </c>
      <c r="E26" s="107">
        <f>ROUND(SUM(E23:E25),2)</f>
        <v>0</v>
      </c>
    </row>
    <row r="27" spans="1:5" ht="13.5" thickBot="1" x14ac:dyDescent="0.3"/>
    <row r="28" spans="1:5" ht="39.75" customHeight="1" x14ac:dyDescent="0.25">
      <c r="A28" s="108" t="s">
        <v>22</v>
      </c>
      <c r="B28" s="329" t="s">
        <v>23</v>
      </c>
      <c r="C28" s="329"/>
      <c r="D28" s="109" t="s">
        <v>19</v>
      </c>
      <c r="E28" s="110" t="s">
        <v>6</v>
      </c>
    </row>
    <row r="29" spans="1:5" ht="14.1" customHeight="1" x14ac:dyDescent="0.2">
      <c r="A29" s="97" t="s">
        <v>7</v>
      </c>
      <c r="B29" s="326" t="s">
        <v>24</v>
      </c>
      <c r="C29" s="326"/>
      <c r="D29" s="5">
        <f>'Memória de Cálculo'!C24</f>
        <v>0.2</v>
      </c>
      <c r="E29" s="2">
        <f>ROUND((D29*($E$19+$E$26)),2)</f>
        <v>0</v>
      </c>
    </row>
    <row r="30" spans="1:5" ht="14.1" customHeight="1" x14ac:dyDescent="0.2">
      <c r="A30" s="97" t="s">
        <v>9</v>
      </c>
      <c r="B30" s="320" t="s">
        <v>25</v>
      </c>
      <c r="C30" s="322"/>
      <c r="D30" s="5">
        <f>'Memória de Cálculo'!C25</f>
        <v>2.5000000000000001E-2</v>
      </c>
      <c r="E30" s="2">
        <f t="shared" ref="E30:E36" si="0">ROUND((D30*($E$19+$E$26)),2)</f>
        <v>0</v>
      </c>
    </row>
    <row r="31" spans="1:5" ht="14.1" customHeight="1" x14ac:dyDescent="0.2">
      <c r="A31" s="97" t="s">
        <v>10</v>
      </c>
      <c r="B31" s="34" t="s">
        <v>26</v>
      </c>
      <c r="C31" s="34"/>
      <c r="D31" s="5">
        <f>'Memória de Cálculo'!C26</f>
        <v>0.06</v>
      </c>
      <c r="E31" s="2">
        <f t="shared" si="0"/>
        <v>0</v>
      </c>
    </row>
    <row r="32" spans="1:5" ht="14.1" customHeight="1" x14ac:dyDescent="0.2">
      <c r="A32" s="97" t="s">
        <v>11</v>
      </c>
      <c r="B32" s="326" t="s">
        <v>27</v>
      </c>
      <c r="C32" s="326"/>
      <c r="D32" s="8">
        <f>'Memória de Cálculo'!C27</f>
        <v>1.4999999999999999E-2</v>
      </c>
      <c r="E32" s="2">
        <f t="shared" si="0"/>
        <v>0</v>
      </c>
    </row>
    <row r="33" spans="1:5" ht="14.1" customHeight="1" x14ac:dyDescent="0.2">
      <c r="A33" s="97" t="s">
        <v>12</v>
      </c>
      <c r="B33" s="326" t="s">
        <v>28</v>
      </c>
      <c r="C33" s="326"/>
      <c r="D33" s="8">
        <f>'Memória de Cálculo'!C28</f>
        <v>0.01</v>
      </c>
      <c r="E33" s="2">
        <f t="shared" si="0"/>
        <v>0</v>
      </c>
    </row>
    <row r="34" spans="1:5" ht="14.1" customHeight="1" x14ac:dyDescent="0.2">
      <c r="A34" s="97" t="s">
        <v>13</v>
      </c>
      <c r="B34" s="323" t="s">
        <v>29</v>
      </c>
      <c r="C34" s="323"/>
      <c r="D34" s="8">
        <f>'Memória de Cálculo'!C29</f>
        <v>6.0000000000000001E-3</v>
      </c>
      <c r="E34" s="2">
        <f t="shared" si="0"/>
        <v>0</v>
      </c>
    </row>
    <row r="35" spans="1:5" ht="14.1" customHeight="1" x14ac:dyDescent="0.2">
      <c r="A35" s="97" t="s">
        <v>30</v>
      </c>
      <c r="B35" s="323" t="s">
        <v>31</v>
      </c>
      <c r="C35" s="323"/>
      <c r="D35" s="8">
        <f>'Memória de Cálculo'!C30</f>
        <v>2E-3</v>
      </c>
      <c r="E35" s="2">
        <f t="shared" si="0"/>
        <v>0</v>
      </c>
    </row>
    <row r="36" spans="1:5" ht="14.1" customHeight="1" x14ac:dyDescent="0.2">
      <c r="A36" s="97" t="s">
        <v>32</v>
      </c>
      <c r="B36" s="323" t="s">
        <v>33</v>
      </c>
      <c r="C36" s="326"/>
      <c r="D36" s="8">
        <f>'Memória de Cálculo'!C31</f>
        <v>0.08</v>
      </c>
      <c r="E36" s="2">
        <f t="shared" si="0"/>
        <v>0</v>
      </c>
    </row>
    <row r="37" spans="1:5" ht="14.1" customHeight="1" thickBot="1" x14ac:dyDescent="0.25">
      <c r="A37" s="368" t="s">
        <v>34</v>
      </c>
      <c r="B37" s="369"/>
      <c r="C37" s="369"/>
      <c r="D37" s="106">
        <f>SUM(D29:D36)</f>
        <v>0.39800000000000008</v>
      </c>
      <c r="E37" s="107">
        <f>ROUND(SUM(E29:E36),2)</f>
        <v>0</v>
      </c>
    </row>
    <row r="38" spans="1:5" ht="14.1" customHeight="1" thickBot="1" x14ac:dyDescent="0.3">
      <c r="A38" s="370" t="s">
        <v>35</v>
      </c>
      <c r="B38" s="371"/>
      <c r="C38" s="371"/>
      <c r="D38" s="371"/>
      <c r="E38" s="372"/>
    </row>
    <row r="39" spans="1:5" ht="13.5" thickBot="1" x14ac:dyDescent="0.3"/>
    <row r="40" spans="1:5" ht="14.1" customHeight="1" x14ac:dyDescent="0.25">
      <c r="A40" s="108" t="s">
        <v>36</v>
      </c>
      <c r="B40" s="373" t="s">
        <v>37</v>
      </c>
      <c r="C40" s="374"/>
      <c r="D40" s="109" t="s">
        <v>212</v>
      </c>
      <c r="E40" s="110" t="s">
        <v>73</v>
      </c>
    </row>
    <row r="41" spans="1:5" ht="13.5" customHeight="1" x14ac:dyDescent="0.2">
      <c r="A41" s="97" t="s">
        <v>7</v>
      </c>
      <c r="B41" s="324" t="s">
        <v>38</v>
      </c>
      <c r="C41" s="324"/>
      <c r="D41" s="112"/>
      <c r="E41" s="2" t="str">
        <f>'Memória de Cálculo'!I42</f>
        <v>Dedução igual/superior</v>
      </c>
    </row>
    <row r="42" spans="1:5" ht="14.1" customHeight="1" x14ac:dyDescent="0.2">
      <c r="A42" s="97" t="s">
        <v>9</v>
      </c>
      <c r="B42" s="324" t="s">
        <v>39</v>
      </c>
      <c r="C42" s="324"/>
      <c r="D42" s="112"/>
      <c r="E42" s="2">
        <f>'Memória de Cálculo'!F48</f>
        <v>0</v>
      </c>
    </row>
    <row r="43" spans="1:5" ht="14.1" customHeight="1" x14ac:dyDescent="0.2">
      <c r="A43" s="97" t="s">
        <v>10</v>
      </c>
      <c r="B43" s="111" t="s">
        <v>267</v>
      </c>
      <c r="C43" s="111"/>
      <c r="D43" s="112"/>
      <c r="E43" s="2">
        <f>'Memória de Cálculo'!C56</f>
        <v>0</v>
      </c>
    </row>
    <row r="44" spans="1:5" ht="14.1" customHeight="1" x14ac:dyDescent="0.2">
      <c r="A44" s="97" t="s">
        <v>11</v>
      </c>
      <c r="B44" s="111" t="s">
        <v>268</v>
      </c>
      <c r="C44" s="111"/>
      <c r="D44" s="112"/>
      <c r="E44" s="2">
        <f>'Memória de Cálculo'!E64</f>
        <v>0</v>
      </c>
    </row>
    <row r="45" spans="1:5" ht="14.1" customHeight="1" x14ac:dyDescent="0.2">
      <c r="A45" s="97" t="s">
        <v>12</v>
      </c>
      <c r="B45" s="324" t="s">
        <v>269</v>
      </c>
      <c r="C45" s="324"/>
      <c r="D45" s="112"/>
      <c r="E45" s="2">
        <v>0</v>
      </c>
    </row>
    <row r="46" spans="1:5" ht="14.1" customHeight="1" x14ac:dyDescent="0.2">
      <c r="A46" s="97" t="s">
        <v>13</v>
      </c>
      <c r="B46" s="324" t="s">
        <v>14</v>
      </c>
      <c r="C46" s="324"/>
      <c r="D46" s="112"/>
      <c r="E46" s="2">
        <v>0</v>
      </c>
    </row>
    <row r="47" spans="1:5" ht="14.1" customHeight="1" thickBot="1" x14ac:dyDescent="0.25">
      <c r="A47" s="333" t="s">
        <v>40</v>
      </c>
      <c r="B47" s="334"/>
      <c r="C47" s="334"/>
      <c r="D47" s="335"/>
      <c r="E47" s="107">
        <f>SUM(E41:E46)</f>
        <v>0</v>
      </c>
    </row>
    <row r="48" spans="1:5" ht="14.1" customHeight="1" thickBot="1" x14ac:dyDescent="0.3"/>
    <row r="49" spans="1:18" ht="14.1" customHeight="1" x14ac:dyDescent="0.25">
      <c r="A49" s="375" t="s">
        <v>41</v>
      </c>
      <c r="B49" s="376"/>
      <c r="C49" s="376"/>
      <c r="D49" s="376"/>
      <c r="E49" s="113" t="s">
        <v>6</v>
      </c>
    </row>
    <row r="50" spans="1:18" ht="14.1" customHeight="1" x14ac:dyDescent="0.2">
      <c r="A50" s="97" t="s">
        <v>17</v>
      </c>
      <c r="B50" s="320" t="s">
        <v>42</v>
      </c>
      <c r="C50" s="321"/>
      <c r="D50" s="322"/>
      <c r="E50" s="2">
        <f>E26</f>
        <v>0</v>
      </c>
      <c r="K50" s="339"/>
      <c r="L50" s="339"/>
      <c r="M50" s="339"/>
      <c r="N50" s="339"/>
      <c r="O50" s="339"/>
      <c r="P50" s="339"/>
      <c r="Q50" s="339"/>
    </row>
    <row r="51" spans="1:18" ht="14.1" customHeight="1" x14ac:dyDescent="0.2">
      <c r="A51" s="97" t="s">
        <v>22</v>
      </c>
      <c r="B51" s="320" t="s">
        <v>43</v>
      </c>
      <c r="C51" s="321"/>
      <c r="D51" s="322"/>
      <c r="E51" s="2">
        <f>E37</f>
        <v>0</v>
      </c>
      <c r="K51" s="339"/>
      <c r="L51" s="339"/>
      <c r="M51" s="339"/>
      <c r="N51" s="339"/>
      <c r="O51" s="339"/>
      <c r="P51" s="339"/>
      <c r="Q51" s="339"/>
    </row>
    <row r="52" spans="1:18" ht="14.1" customHeight="1" x14ac:dyDescent="0.2">
      <c r="A52" s="97" t="s">
        <v>36</v>
      </c>
      <c r="B52" s="320" t="s">
        <v>44</v>
      </c>
      <c r="C52" s="321"/>
      <c r="D52" s="322"/>
      <c r="E52" s="2">
        <f>E47</f>
        <v>0</v>
      </c>
      <c r="K52" s="339"/>
      <c r="L52" s="339"/>
      <c r="M52" s="339"/>
      <c r="N52" s="339"/>
      <c r="O52" s="339"/>
      <c r="P52" s="339"/>
      <c r="Q52" s="339"/>
    </row>
    <row r="53" spans="1:18" ht="14.1" customHeight="1" thickBot="1" x14ac:dyDescent="0.25">
      <c r="A53" s="317" t="s">
        <v>45</v>
      </c>
      <c r="B53" s="318"/>
      <c r="C53" s="318"/>
      <c r="D53" s="319"/>
      <c r="E53" s="114">
        <f>SUM(E50:E52)</f>
        <v>0</v>
      </c>
      <c r="K53" s="339"/>
      <c r="L53" s="339"/>
      <c r="M53" s="339"/>
      <c r="N53" s="339"/>
      <c r="O53" s="339"/>
      <c r="P53" s="339"/>
      <c r="Q53" s="339"/>
    </row>
    <row r="54" spans="1:18" ht="14.1" customHeight="1" thickBot="1" x14ac:dyDescent="0.3">
      <c r="K54" s="339"/>
      <c r="L54" s="339"/>
      <c r="M54" s="339"/>
      <c r="N54" s="339"/>
      <c r="O54" s="339"/>
      <c r="P54" s="339"/>
      <c r="Q54" s="339"/>
    </row>
    <row r="55" spans="1:18" ht="28.5" customHeight="1" x14ac:dyDescent="0.25">
      <c r="A55" s="350" t="s">
        <v>211</v>
      </c>
      <c r="B55" s="351"/>
      <c r="C55" s="351"/>
      <c r="D55" s="115" t="s">
        <v>19</v>
      </c>
      <c r="E55" s="116" t="s">
        <v>6</v>
      </c>
      <c r="K55" s="339"/>
      <c r="L55" s="339"/>
      <c r="M55" s="339"/>
      <c r="N55" s="339"/>
      <c r="O55" s="339"/>
      <c r="P55" s="339"/>
      <c r="Q55" s="339"/>
    </row>
    <row r="56" spans="1:18" x14ac:dyDescent="0.25">
      <c r="A56" s="97" t="s">
        <v>7</v>
      </c>
      <c r="B56" s="352" t="s">
        <v>213</v>
      </c>
      <c r="C56" s="326"/>
      <c r="D56" s="9">
        <f>'Memória de Cálculo'!C72</f>
        <v>4.1999999999999997E-3</v>
      </c>
      <c r="E56" s="119">
        <f t="shared" ref="E56:E61" si="1">ROUND((D56*$E$19),2)</f>
        <v>0</v>
      </c>
      <c r="K56" s="339"/>
      <c r="L56" s="339"/>
      <c r="M56" s="339"/>
      <c r="N56" s="339"/>
      <c r="O56" s="339"/>
      <c r="P56" s="339"/>
      <c r="Q56" s="339"/>
    </row>
    <row r="57" spans="1:18" x14ac:dyDescent="0.25">
      <c r="A57" s="97" t="s">
        <v>9</v>
      </c>
      <c r="B57" s="326" t="s">
        <v>46</v>
      </c>
      <c r="C57" s="326"/>
      <c r="D57" s="9">
        <f>'Memória de Cálculo'!C73</f>
        <v>2.9999999999999997E-4</v>
      </c>
      <c r="E57" s="119">
        <f t="shared" si="1"/>
        <v>0</v>
      </c>
      <c r="F57" s="10"/>
      <c r="K57" s="339"/>
      <c r="L57" s="339"/>
      <c r="M57" s="339"/>
      <c r="N57" s="339"/>
      <c r="O57" s="339"/>
      <c r="P57" s="339"/>
      <c r="Q57" s="339"/>
      <c r="R57" s="339"/>
    </row>
    <row r="58" spans="1:18" x14ac:dyDescent="0.25">
      <c r="A58" s="105" t="s">
        <v>10</v>
      </c>
      <c r="B58" s="353" t="s">
        <v>271</v>
      </c>
      <c r="C58" s="326"/>
      <c r="D58" s="9">
        <f>'Memória de Cálculo'!C74</f>
        <v>5.0000000000000001E-3</v>
      </c>
      <c r="E58" s="119">
        <f t="shared" si="1"/>
        <v>0</v>
      </c>
      <c r="F58" s="10"/>
      <c r="K58" s="339"/>
      <c r="L58" s="339"/>
      <c r="M58" s="339"/>
      <c r="N58" s="339"/>
      <c r="O58" s="339"/>
      <c r="P58" s="339"/>
      <c r="Q58" s="339"/>
      <c r="R58" s="339"/>
    </row>
    <row r="59" spans="1:18" x14ac:dyDescent="0.25">
      <c r="A59" s="105" t="s">
        <v>11</v>
      </c>
      <c r="B59" s="352" t="s">
        <v>47</v>
      </c>
      <c r="C59" s="326"/>
      <c r="D59" s="9">
        <f>'Memória de Cálculo'!C75</f>
        <v>1.9400000000000001E-2</v>
      </c>
      <c r="E59" s="119">
        <f t="shared" si="1"/>
        <v>0</v>
      </c>
      <c r="K59" s="339"/>
      <c r="L59" s="339"/>
      <c r="M59" s="339"/>
      <c r="N59" s="339"/>
      <c r="O59" s="339"/>
      <c r="P59" s="339"/>
      <c r="Q59" s="339"/>
      <c r="R59" s="339"/>
    </row>
    <row r="60" spans="1:18" x14ac:dyDescent="0.25">
      <c r="A60" s="105" t="s">
        <v>12</v>
      </c>
      <c r="B60" s="352" t="s">
        <v>214</v>
      </c>
      <c r="C60" s="326"/>
      <c r="D60" s="9">
        <f>'Memória de Cálculo'!C76</f>
        <v>7.4000000000000003E-3</v>
      </c>
      <c r="E60" s="119">
        <f t="shared" si="1"/>
        <v>0</v>
      </c>
      <c r="F60" s="10"/>
      <c r="K60" s="339"/>
      <c r="L60" s="339"/>
      <c r="M60" s="339"/>
      <c r="N60" s="339"/>
      <c r="O60" s="339"/>
      <c r="P60" s="339"/>
      <c r="Q60" s="339"/>
      <c r="R60" s="339"/>
    </row>
    <row r="61" spans="1:18" x14ac:dyDescent="0.25">
      <c r="A61" s="105" t="s">
        <v>13</v>
      </c>
      <c r="B61" s="354" t="s">
        <v>270</v>
      </c>
      <c r="C61" s="324"/>
      <c r="D61" s="9">
        <f>'Memória de Cálculo'!C77</f>
        <v>3.5000000000000003E-2</v>
      </c>
      <c r="E61" s="119">
        <f t="shared" si="1"/>
        <v>0</v>
      </c>
      <c r="F61" s="10"/>
      <c r="K61" s="339"/>
      <c r="L61" s="339"/>
      <c r="M61" s="339"/>
      <c r="N61" s="339"/>
      <c r="O61" s="339"/>
      <c r="P61" s="339"/>
      <c r="Q61" s="339"/>
      <c r="R61" s="339"/>
    </row>
    <row r="62" spans="1:18" ht="14.1" customHeight="1" thickBot="1" x14ac:dyDescent="0.25">
      <c r="A62" s="363" t="s">
        <v>48</v>
      </c>
      <c r="B62" s="364"/>
      <c r="C62" s="365"/>
      <c r="D62" s="120">
        <f>SUM(D56:D61)</f>
        <v>7.1300000000000002E-2</v>
      </c>
      <c r="E62" s="121">
        <f>SUM(E56:E61)</f>
        <v>0</v>
      </c>
      <c r="K62" s="339"/>
      <c r="L62" s="339"/>
      <c r="M62" s="339"/>
      <c r="N62" s="339"/>
      <c r="O62" s="339"/>
      <c r="P62" s="339"/>
      <c r="Q62" s="339"/>
      <c r="R62" s="339"/>
    </row>
    <row r="63" spans="1:18" ht="13.5" thickBot="1" x14ac:dyDescent="0.3">
      <c r="A63" s="355" t="s">
        <v>49</v>
      </c>
      <c r="B63" s="356"/>
      <c r="C63" s="356"/>
      <c r="D63" s="356"/>
      <c r="E63" s="357"/>
      <c r="K63" s="339"/>
      <c r="L63" s="339"/>
      <c r="M63" s="339"/>
      <c r="N63" s="339"/>
      <c r="O63" s="339"/>
      <c r="P63" s="339"/>
      <c r="Q63" s="339"/>
      <c r="R63" s="339"/>
    </row>
    <row r="64" spans="1:18" ht="14.1" customHeight="1" thickBot="1" x14ac:dyDescent="0.3">
      <c r="K64" s="18"/>
      <c r="L64" s="18"/>
      <c r="M64" s="18"/>
      <c r="N64" s="18"/>
      <c r="O64" s="18"/>
      <c r="P64" s="18"/>
      <c r="Q64" s="18"/>
    </row>
    <row r="65" spans="1:17" ht="28.5" customHeight="1" x14ac:dyDescent="0.25">
      <c r="A65" s="358" t="s">
        <v>210</v>
      </c>
      <c r="B65" s="359"/>
      <c r="C65" s="359"/>
      <c r="D65" s="123" t="s">
        <v>19</v>
      </c>
      <c r="E65" s="124" t="s">
        <v>6</v>
      </c>
      <c r="K65" s="18"/>
      <c r="L65" s="18"/>
      <c r="M65" s="18"/>
      <c r="N65" s="18"/>
      <c r="O65" s="18"/>
      <c r="P65" s="18"/>
      <c r="Q65" s="18"/>
    </row>
    <row r="66" spans="1:17" ht="14.1" customHeight="1" x14ac:dyDescent="0.25">
      <c r="A66" s="105" t="s">
        <v>7</v>
      </c>
      <c r="B66" s="346" t="s">
        <v>50</v>
      </c>
      <c r="C66" s="346"/>
      <c r="D66" s="44">
        <f>(E19+E53+E62)/12</f>
        <v>0</v>
      </c>
      <c r="E66" s="125">
        <f>ROUND((E$19+E$53+E$62)*D66,2)</f>
        <v>0</v>
      </c>
    </row>
    <row r="67" spans="1:17" ht="14.1" customHeight="1" x14ac:dyDescent="0.25">
      <c r="A67" s="105" t="s">
        <v>9</v>
      </c>
      <c r="B67" s="327" t="s">
        <v>51</v>
      </c>
      <c r="C67" s="327"/>
      <c r="D67" s="44">
        <f>'Memória de Cálculo'!C82</f>
        <v>2.8E-3</v>
      </c>
      <c r="E67" s="125">
        <f>ROUND((E$19+E$53+E$62)*D67,2)</f>
        <v>0</v>
      </c>
    </row>
    <row r="68" spans="1:17" ht="14.1" customHeight="1" x14ac:dyDescent="0.25">
      <c r="A68" s="105" t="s">
        <v>10</v>
      </c>
      <c r="B68" s="346" t="s">
        <v>52</v>
      </c>
      <c r="C68" s="346"/>
      <c r="D68" s="44">
        <f>'Memória de Cálculo'!C83</f>
        <v>2.0000000000000001E-4</v>
      </c>
      <c r="E68" s="125">
        <f>ROUND((E$19+E$53+E$62)*D68,2)</f>
        <v>0</v>
      </c>
    </row>
    <row r="69" spans="1:17" ht="14.1" customHeight="1" x14ac:dyDescent="0.25">
      <c r="A69" s="105" t="s">
        <v>11</v>
      </c>
      <c r="B69" s="327" t="s">
        <v>53</v>
      </c>
      <c r="C69" s="327"/>
      <c r="D69" s="74">
        <f>'Memória de Cálculo'!C84</f>
        <v>2.9999999999999997E-4</v>
      </c>
      <c r="E69" s="125">
        <f>ROUND((E$19+E$53+E$62)*D69,2)</f>
        <v>0</v>
      </c>
    </row>
    <row r="70" spans="1:17" ht="14.1" customHeight="1" thickBot="1" x14ac:dyDescent="0.3">
      <c r="A70" s="105" t="s">
        <v>12</v>
      </c>
      <c r="B70" s="327" t="s">
        <v>54</v>
      </c>
      <c r="C70" s="327"/>
      <c r="D70" s="61">
        <f>'Memória de Cálculo'!C85</f>
        <v>6.9999999999999999E-4</v>
      </c>
      <c r="E70" s="125">
        <f>ROUND((E$19+E$53+E$62)*D70,2)</f>
        <v>0</v>
      </c>
    </row>
    <row r="71" spans="1:17" ht="14.1" customHeight="1" x14ac:dyDescent="0.25">
      <c r="A71" s="126" t="s">
        <v>13</v>
      </c>
      <c r="B71" s="305" t="s">
        <v>14</v>
      </c>
      <c r="C71" s="305"/>
      <c r="D71" s="122"/>
      <c r="E71" s="127"/>
    </row>
    <row r="72" spans="1:17" ht="14.1" customHeight="1" thickBot="1" x14ac:dyDescent="0.25">
      <c r="A72" s="344" t="s">
        <v>55</v>
      </c>
      <c r="B72" s="345"/>
      <c r="C72" s="345"/>
      <c r="D72" s="345"/>
      <c r="E72" s="128">
        <f>SUM(E66:E70)</f>
        <v>0</v>
      </c>
    </row>
    <row r="73" spans="1:17" ht="14.1" customHeight="1" thickBot="1" x14ac:dyDescent="0.3">
      <c r="A73" s="11"/>
      <c r="B73" s="11"/>
      <c r="C73" s="11"/>
      <c r="D73" s="11"/>
      <c r="E73" s="11"/>
    </row>
    <row r="74" spans="1:17" ht="27" customHeight="1" x14ac:dyDescent="0.25">
      <c r="A74" s="348" t="s">
        <v>56</v>
      </c>
      <c r="B74" s="349"/>
      <c r="C74" s="349"/>
      <c r="D74" s="349"/>
      <c r="E74" s="129" t="s">
        <v>6</v>
      </c>
    </row>
    <row r="75" spans="1:17" ht="14.1" customHeight="1" x14ac:dyDescent="0.2">
      <c r="A75" s="105" t="s">
        <v>7</v>
      </c>
      <c r="B75" s="347" t="s">
        <v>166</v>
      </c>
      <c r="C75" s="347"/>
      <c r="D75" s="347"/>
      <c r="E75" s="2">
        <f>Uniforme_EPI!G43</f>
        <v>0</v>
      </c>
    </row>
    <row r="76" spans="1:17" ht="14.1" customHeight="1" x14ac:dyDescent="0.2">
      <c r="A76" s="105" t="s">
        <v>9</v>
      </c>
      <c r="B76" s="347" t="s">
        <v>177</v>
      </c>
      <c r="C76" s="347"/>
      <c r="D76" s="347"/>
      <c r="E76" s="2">
        <f>Uniforme_EPI!N43</f>
        <v>0</v>
      </c>
    </row>
    <row r="77" spans="1:17" ht="14.1" customHeight="1" x14ac:dyDescent="0.2">
      <c r="A77" s="105" t="s">
        <v>10</v>
      </c>
      <c r="B77" s="347" t="s">
        <v>59</v>
      </c>
      <c r="C77" s="347"/>
      <c r="D77" s="347"/>
      <c r="E77" s="2">
        <v>0</v>
      </c>
    </row>
    <row r="78" spans="1:17" ht="14.1" customHeight="1" x14ac:dyDescent="0.2">
      <c r="A78" s="105" t="s">
        <v>11</v>
      </c>
      <c r="B78" s="324" t="s">
        <v>59</v>
      </c>
      <c r="C78" s="324"/>
      <c r="D78" s="324"/>
      <c r="E78" s="2">
        <v>0</v>
      </c>
    </row>
    <row r="79" spans="1:17" ht="14.1" customHeight="1" thickBot="1" x14ac:dyDescent="0.25">
      <c r="A79" s="377" t="s">
        <v>57</v>
      </c>
      <c r="B79" s="378"/>
      <c r="C79" s="378"/>
      <c r="D79" s="379"/>
      <c r="E79" s="130">
        <f>SUM(E75:E78)</f>
        <v>0</v>
      </c>
    </row>
    <row r="80" spans="1:17" ht="13.5" thickBot="1" x14ac:dyDescent="0.3">
      <c r="A80" s="360" t="s">
        <v>272</v>
      </c>
      <c r="B80" s="361"/>
      <c r="C80" s="361"/>
      <c r="D80" s="361"/>
      <c r="E80" s="362"/>
    </row>
    <row r="81" spans="1:5" ht="14.1" customHeight="1" thickBot="1" x14ac:dyDescent="0.3">
      <c r="A81" s="11"/>
      <c r="B81" s="11"/>
      <c r="C81" s="11"/>
      <c r="D81" s="11"/>
      <c r="E81" s="11"/>
    </row>
    <row r="82" spans="1:5" ht="14.1" customHeight="1" x14ac:dyDescent="0.25">
      <c r="A82" s="366" t="s">
        <v>58</v>
      </c>
      <c r="B82" s="367"/>
      <c r="C82" s="367"/>
      <c r="D82" s="131" t="s">
        <v>19</v>
      </c>
      <c r="E82" s="132" t="s">
        <v>6</v>
      </c>
    </row>
    <row r="83" spans="1:5" ht="14.1" customHeight="1" x14ac:dyDescent="0.2">
      <c r="A83" s="105" t="s">
        <v>7</v>
      </c>
      <c r="B83" s="327" t="s">
        <v>233</v>
      </c>
      <c r="C83" s="327"/>
      <c r="D83" s="9">
        <f>'Memória de Cálculo'!C89</f>
        <v>0</v>
      </c>
      <c r="E83" s="2">
        <f>ROUND(SUM($E$79,$E$72,$E$62,$E$53,$E$19)*D83,2)</f>
        <v>0</v>
      </c>
    </row>
    <row r="84" spans="1:5" ht="14.1" customHeight="1" x14ac:dyDescent="0.2">
      <c r="A84" s="105" t="s">
        <v>9</v>
      </c>
      <c r="B84" s="35" t="s">
        <v>234</v>
      </c>
      <c r="C84" s="35"/>
      <c r="D84" s="9">
        <f>'Memória de Cálculo'!C90</f>
        <v>0</v>
      </c>
      <c r="E84" s="2">
        <f>ROUND(SUM($E$79,$E$72,$E$62,$E$53,$E$19,$E83)*D84,2)</f>
        <v>0</v>
      </c>
    </row>
    <row r="85" spans="1:5" ht="14.1" customHeight="1" x14ac:dyDescent="0.2">
      <c r="A85" s="105" t="s">
        <v>10</v>
      </c>
      <c r="B85" s="327" t="s">
        <v>228</v>
      </c>
      <c r="C85" s="327"/>
      <c r="D85" s="9">
        <f>SUM(D86:D89)</f>
        <v>0</v>
      </c>
      <c r="E85" s="2">
        <f>SUM(E86:E89)</f>
        <v>0</v>
      </c>
    </row>
    <row r="86" spans="1:5" ht="14.1" customHeight="1" x14ac:dyDescent="0.2">
      <c r="A86" s="105" t="s">
        <v>229</v>
      </c>
      <c r="B86" s="327" t="s">
        <v>226</v>
      </c>
      <c r="C86" s="327"/>
      <c r="D86" s="9">
        <f>'Memória de Cálculo'!C92</f>
        <v>0</v>
      </c>
      <c r="E86" s="2">
        <f>ROUND(D86*$E$100,2)</f>
        <v>0</v>
      </c>
    </row>
    <row r="87" spans="1:5" ht="14.1" customHeight="1" x14ac:dyDescent="0.2">
      <c r="A87" s="105" t="s">
        <v>230</v>
      </c>
      <c r="B87" s="327" t="s">
        <v>227</v>
      </c>
      <c r="C87" s="327"/>
      <c r="D87" s="9"/>
      <c r="E87" s="2">
        <f>ROUND(D87*$E$100,2)</f>
        <v>0</v>
      </c>
    </row>
    <row r="88" spans="1:5" ht="14.1" customHeight="1" x14ac:dyDescent="0.2">
      <c r="A88" s="105" t="s">
        <v>231</v>
      </c>
      <c r="B88" s="327" t="s">
        <v>273</v>
      </c>
      <c r="C88" s="327"/>
      <c r="D88" s="9">
        <f>'Memória de Cálculo'!C94</f>
        <v>0</v>
      </c>
      <c r="E88" s="2">
        <f>ROUND(D88*$E$100,2)</f>
        <v>0</v>
      </c>
    </row>
    <row r="89" spans="1:5" ht="14.1" customHeight="1" x14ac:dyDescent="0.2">
      <c r="A89" s="105" t="s">
        <v>232</v>
      </c>
      <c r="B89" s="306" t="s">
        <v>59</v>
      </c>
      <c r="C89" s="308"/>
      <c r="D89" s="5"/>
      <c r="E89" s="2">
        <f>ROUND(D89*$E$100,2)</f>
        <v>0</v>
      </c>
    </row>
    <row r="90" spans="1:5" s="3" customFormat="1" ht="14.1" customHeight="1" thickBot="1" x14ac:dyDescent="0.25">
      <c r="A90" s="312" t="s">
        <v>60</v>
      </c>
      <c r="B90" s="313"/>
      <c r="C90" s="314"/>
      <c r="D90" s="133">
        <f>SUM(D83:D85)</f>
        <v>0</v>
      </c>
      <c r="E90" s="134">
        <f>SUM(E83:E85)</f>
        <v>0</v>
      </c>
    </row>
    <row r="91" spans="1:5" s="3" customFormat="1" ht="26.25" customHeight="1" thickBot="1" x14ac:dyDescent="0.3">
      <c r="A91" s="342"/>
      <c r="B91" s="343"/>
      <c r="C91" s="343"/>
      <c r="D91" s="343"/>
      <c r="E91" s="343"/>
    </row>
    <row r="92" spans="1:5" ht="27" customHeight="1" x14ac:dyDescent="0.25">
      <c r="A92" s="315" t="s">
        <v>61</v>
      </c>
      <c r="B92" s="316"/>
      <c r="C92" s="316"/>
      <c r="D92" s="316"/>
      <c r="E92" s="135" t="s">
        <v>6</v>
      </c>
    </row>
    <row r="93" spans="1:5" ht="14.1" customHeight="1" x14ac:dyDescent="0.2">
      <c r="A93" s="17" t="s">
        <v>7</v>
      </c>
      <c r="B93" s="305" t="s">
        <v>62</v>
      </c>
      <c r="C93" s="305"/>
      <c r="D93" s="305"/>
      <c r="E93" s="2">
        <f>E19</f>
        <v>0</v>
      </c>
    </row>
    <row r="94" spans="1:5" ht="14.1" customHeight="1" x14ac:dyDescent="0.2">
      <c r="A94" s="17" t="s">
        <v>9</v>
      </c>
      <c r="B94" s="305" t="s">
        <v>63</v>
      </c>
      <c r="C94" s="305"/>
      <c r="D94" s="305"/>
      <c r="E94" s="2">
        <f>E53</f>
        <v>0</v>
      </c>
    </row>
    <row r="95" spans="1:5" ht="14.1" customHeight="1" x14ac:dyDescent="0.2">
      <c r="A95" s="17" t="s">
        <v>10</v>
      </c>
      <c r="B95" s="305" t="s">
        <v>64</v>
      </c>
      <c r="C95" s="305"/>
      <c r="D95" s="305"/>
      <c r="E95" s="2">
        <f>E62</f>
        <v>0</v>
      </c>
    </row>
    <row r="96" spans="1:5" ht="14.1" customHeight="1" x14ac:dyDescent="0.2">
      <c r="A96" s="17" t="s">
        <v>11</v>
      </c>
      <c r="B96" s="305" t="s">
        <v>65</v>
      </c>
      <c r="C96" s="305"/>
      <c r="D96" s="305"/>
      <c r="E96" s="12">
        <f>E72</f>
        <v>0</v>
      </c>
    </row>
    <row r="97" spans="1:5" ht="14.1" customHeight="1" x14ac:dyDescent="0.2">
      <c r="A97" s="17" t="s">
        <v>12</v>
      </c>
      <c r="B97" s="306" t="s">
        <v>66</v>
      </c>
      <c r="C97" s="307"/>
      <c r="D97" s="308"/>
      <c r="E97" s="2">
        <f>E79</f>
        <v>0</v>
      </c>
    </row>
    <row r="98" spans="1:5" s="3" customFormat="1" ht="14.1" customHeight="1" x14ac:dyDescent="0.2">
      <c r="A98" s="309" t="s">
        <v>67</v>
      </c>
      <c r="B98" s="310"/>
      <c r="C98" s="310"/>
      <c r="D98" s="310"/>
      <c r="E98" s="136">
        <f>SUM(E93:E97)</f>
        <v>0</v>
      </c>
    </row>
    <row r="99" spans="1:5" ht="14.1" customHeight="1" thickBot="1" x14ac:dyDescent="0.25">
      <c r="A99" s="138" t="s">
        <v>13</v>
      </c>
      <c r="B99" s="311" t="s">
        <v>68</v>
      </c>
      <c r="C99" s="311"/>
      <c r="D99" s="311"/>
      <c r="E99" s="139">
        <f>E90</f>
        <v>0</v>
      </c>
    </row>
    <row r="100" spans="1:5" s="3" customFormat="1" ht="14.1" customHeight="1" x14ac:dyDescent="0.2">
      <c r="A100" s="340" t="s">
        <v>69</v>
      </c>
      <c r="B100" s="341"/>
      <c r="C100" s="341"/>
      <c r="D100" s="341"/>
      <c r="E100" s="140">
        <f>ROUND(((E98+E83+E84)/(1-D85)),2)</f>
        <v>0</v>
      </c>
    </row>
    <row r="101" spans="1:5" ht="14.1" customHeight="1" x14ac:dyDescent="0.25">
      <c r="A101" s="298" t="s">
        <v>70</v>
      </c>
      <c r="B101" s="299"/>
      <c r="C101" s="299"/>
      <c r="D101" s="299"/>
      <c r="E101" s="141">
        <v>12</v>
      </c>
    </row>
    <row r="102" spans="1:5" s="3" customFormat="1" ht="14.1" customHeight="1" thickBot="1" x14ac:dyDescent="0.25">
      <c r="A102" s="300" t="s">
        <v>71</v>
      </c>
      <c r="B102" s="301"/>
      <c r="C102" s="301"/>
      <c r="D102" s="301"/>
      <c r="E102" s="137">
        <f>ROUND(E100*E101,2)</f>
        <v>0</v>
      </c>
    </row>
    <row r="103" spans="1:5" x14ac:dyDescent="0.25">
      <c r="A103" s="11"/>
      <c r="B103" s="11"/>
      <c r="C103" s="11"/>
      <c r="D103" s="11"/>
      <c r="E103" s="11"/>
    </row>
  </sheetData>
  <protectedRanges>
    <protectedRange password="DEB4" sqref="D89" name="Intervalo5_1_2_2"/>
  </protectedRanges>
  <mergeCells count="94">
    <mergeCell ref="A1:E1"/>
    <mergeCell ref="A2:E2"/>
    <mergeCell ref="A4:E4"/>
    <mergeCell ref="B6:C6"/>
    <mergeCell ref="D6:E6"/>
    <mergeCell ref="C5:E5"/>
    <mergeCell ref="B16:C16"/>
    <mergeCell ref="B7:C7"/>
    <mergeCell ref="D7:E7"/>
    <mergeCell ref="B8:C8"/>
    <mergeCell ref="D8:E8"/>
    <mergeCell ref="B9:C9"/>
    <mergeCell ref="D9:E9"/>
    <mergeCell ref="A10:E10"/>
    <mergeCell ref="A12:C12"/>
    <mergeCell ref="B13:C13"/>
    <mergeCell ref="B14:C14"/>
    <mergeCell ref="B15:C15"/>
    <mergeCell ref="B30:C30"/>
    <mergeCell ref="B17:C17"/>
    <mergeCell ref="B18:C18"/>
    <mergeCell ref="A19:D19"/>
    <mergeCell ref="A21:E21"/>
    <mergeCell ref="B22:C22"/>
    <mergeCell ref="B23:C23"/>
    <mergeCell ref="B24:C24"/>
    <mergeCell ref="B25:C25"/>
    <mergeCell ref="A26:C26"/>
    <mergeCell ref="B28:C28"/>
    <mergeCell ref="B29:C29"/>
    <mergeCell ref="B46:C46"/>
    <mergeCell ref="B32:C32"/>
    <mergeCell ref="B33:C33"/>
    <mergeCell ref="B34:C34"/>
    <mergeCell ref="B35:C35"/>
    <mergeCell ref="B36:C36"/>
    <mergeCell ref="A37:C37"/>
    <mergeCell ref="A38:E38"/>
    <mergeCell ref="B40:C40"/>
    <mergeCell ref="B41:C41"/>
    <mergeCell ref="B42:C42"/>
    <mergeCell ref="B45:C45"/>
    <mergeCell ref="A47:D47"/>
    <mergeCell ref="A49:D49"/>
    <mergeCell ref="B50:D50"/>
    <mergeCell ref="K50:Q56"/>
    <mergeCell ref="B51:D51"/>
    <mergeCell ref="B52:D52"/>
    <mergeCell ref="A53:D53"/>
    <mergeCell ref="A55:C55"/>
    <mergeCell ref="B56:C56"/>
    <mergeCell ref="B70:C70"/>
    <mergeCell ref="B57:C57"/>
    <mergeCell ref="K57:R63"/>
    <mergeCell ref="B58:C58"/>
    <mergeCell ref="B59:C59"/>
    <mergeCell ref="B60:C60"/>
    <mergeCell ref="B61:C61"/>
    <mergeCell ref="A62:C62"/>
    <mergeCell ref="A63:E63"/>
    <mergeCell ref="A65:C65"/>
    <mergeCell ref="B66:C66"/>
    <mergeCell ref="B67:C67"/>
    <mergeCell ref="B68:C68"/>
    <mergeCell ref="B69:C69"/>
    <mergeCell ref="B96:D96"/>
    <mergeCell ref="B97:D97"/>
    <mergeCell ref="B86:C86"/>
    <mergeCell ref="B87:C87"/>
    <mergeCell ref="B88:C88"/>
    <mergeCell ref="B89:C89"/>
    <mergeCell ref="A90:C90"/>
    <mergeCell ref="A91:E91"/>
    <mergeCell ref="A92:D92"/>
    <mergeCell ref="B93:D93"/>
    <mergeCell ref="B94:D94"/>
    <mergeCell ref="B95:D95"/>
    <mergeCell ref="B85:C85"/>
    <mergeCell ref="B71:C71"/>
    <mergeCell ref="A72:D72"/>
    <mergeCell ref="A74:D74"/>
    <mergeCell ref="B75:D75"/>
    <mergeCell ref="B76:D76"/>
    <mergeCell ref="B78:D78"/>
    <mergeCell ref="A79:D79"/>
    <mergeCell ref="A80:E80"/>
    <mergeCell ref="A82:C82"/>
    <mergeCell ref="B83:C83"/>
    <mergeCell ref="B77:D77"/>
    <mergeCell ref="A98:D98"/>
    <mergeCell ref="B99:D99"/>
    <mergeCell ref="A100:D100"/>
    <mergeCell ref="A101:D101"/>
    <mergeCell ref="A102:D10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R103"/>
  <sheetViews>
    <sheetView showGridLines="0" zoomScale="130" zoomScaleNormal="130" workbookViewId="0">
      <selection sqref="A1:XFD1"/>
    </sheetView>
  </sheetViews>
  <sheetFormatPr defaultRowHeight="12.75" x14ac:dyDescent="0.25"/>
  <cols>
    <col min="1" max="1" width="6.42578125" style="1" customWidth="1"/>
    <col min="2" max="2" width="52.28515625" style="1" customWidth="1"/>
    <col min="3" max="3" width="51.85546875" style="1" customWidth="1"/>
    <col min="4" max="4" width="10.28515625" style="1" customWidth="1"/>
    <col min="5" max="5" width="20.85546875" style="1" customWidth="1"/>
    <col min="6" max="36" width="9.140625" style="1"/>
    <col min="37" max="37" width="6.42578125" style="1" customWidth="1"/>
    <col min="38" max="38" width="52.28515625" style="1" customWidth="1"/>
    <col min="39" max="39" width="34.7109375" style="1" customWidth="1"/>
    <col min="40" max="40" width="9.5703125" style="1" customWidth="1"/>
    <col min="41" max="41" width="12.5703125" style="1" bestFit="1" customWidth="1"/>
    <col min="42" max="292" width="9.140625" style="1"/>
    <col min="293" max="293" width="6.42578125" style="1" customWidth="1"/>
    <col min="294" max="294" width="52.28515625" style="1" customWidth="1"/>
    <col min="295" max="295" width="34.7109375" style="1" customWidth="1"/>
    <col min="296" max="296" width="9.5703125" style="1" customWidth="1"/>
    <col min="297" max="297" width="12.5703125" style="1" bestFit="1" customWidth="1"/>
    <col min="298" max="548" width="9.140625" style="1"/>
    <col min="549" max="549" width="6.42578125" style="1" customWidth="1"/>
    <col min="550" max="550" width="52.28515625" style="1" customWidth="1"/>
    <col min="551" max="551" width="34.7109375" style="1" customWidth="1"/>
    <col min="552" max="552" width="9.5703125" style="1" customWidth="1"/>
    <col min="553" max="553" width="12.5703125" style="1" bestFit="1" customWidth="1"/>
    <col min="554" max="804" width="9.140625" style="1"/>
    <col min="805" max="805" width="6.42578125" style="1" customWidth="1"/>
    <col min="806" max="806" width="52.28515625" style="1" customWidth="1"/>
    <col min="807" max="807" width="34.7109375" style="1" customWidth="1"/>
    <col min="808" max="808" width="9.5703125" style="1" customWidth="1"/>
    <col min="809" max="809" width="12.5703125" style="1" bestFit="1" customWidth="1"/>
    <col min="810" max="1060" width="9.140625" style="1"/>
    <col min="1061" max="1061" width="6.42578125" style="1" customWidth="1"/>
    <col min="1062" max="1062" width="52.28515625" style="1" customWidth="1"/>
    <col min="1063" max="1063" width="34.7109375" style="1" customWidth="1"/>
    <col min="1064" max="1064" width="9.5703125" style="1" customWidth="1"/>
    <col min="1065" max="1065" width="12.5703125" style="1" bestFit="1" customWidth="1"/>
    <col min="1066" max="1316" width="9.140625" style="1"/>
    <col min="1317" max="1317" width="6.42578125" style="1" customWidth="1"/>
    <col min="1318" max="1318" width="52.28515625" style="1" customWidth="1"/>
    <col min="1319" max="1319" width="34.7109375" style="1" customWidth="1"/>
    <col min="1320" max="1320" width="9.5703125" style="1" customWidth="1"/>
    <col min="1321" max="1321" width="12.5703125" style="1" bestFit="1" customWidth="1"/>
    <col min="1322" max="1572" width="9.140625" style="1"/>
    <col min="1573" max="1573" width="6.42578125" style="1" customWidth="1"/>
    <col min="1574" max="1574" width="52.28515625" style="1" customWidth="1"/>
    <col min="1575" max="1575" width="34.7109375" style="1" customWidth="1"/>
    <col min="1576" max="1576" width="9.5703125" style="1" customWidth="1"/>
    <col min="1577" max="1577" width="12.5703125" style="1" bestFit="1" customWidth="1"/>
    <col min="1578" max="1828" width="9.140625" style="1"/>
    <col min="1829" max="1829" width="6.42578125" style="1" customWidth="1"/>
    <col min="1830" max="1830" width="52.28515625" style="1" customWidth="1"/>
    <col min="1831" max="1831" width="34.7109375" style="1" customWidth="1"/>
    <col min="1832" max="1832" width="9.5703125" style="1" customWidth="1"/>
    <col min="1833" max="1833" width="12.5703125" style="1" bestFit="1" customWidth="1"/>
    <col min="1834" max="2084" width="9.140625" style="1"/>
    <col min="2085" max="2085" width="6.42578125" style="1" customWidth="1"/>
    <col min="2086" max="2086" width="52.28515625" style="1" customWidth="1"/>
    <col min="2087" max="2087" width="34.7109375" style="1" customWidth="1"/>
    <col min="2088" max="2088" width="9.5703125" style="1" customWidth="1"/>
    <col min="2089" max="2089" width="12.5703125" style="1" bestFit="1" customWidth="1"/>
    <col min="2090" max="2340" width="9.140625" style="1"/>
    <col min="2341" max="2341" width="6.42578125" style="1" customWidth="1"/>
    <col min="2342" max="2342" width="52.28515625" style="1" customWidth="1"/>
    <col min="2343" max="2343" width="34.7109375" style="1" customWidth="1"/>
    <col min="2344" max="2344" width="9.5703125" style="1" customWidth="1"/>
    <col min="2345" max="2345" width="12.5703125" style="1" bestFit="1" customWidth="1"/>
    <col min="2346" max="2596" width="9.140625" style="1"/>
    <col min="2597" max="2597" width="6.42578125" style="1" customWidth="1"/>
    <col min="2598" max="2598" width="52.28515625" style="1" customWidth="1"/>
    <col min="2599" max="2599" width="34.7109375" style="1" customWidth="1"/>
    <col min="2600" max="2600" width="9.5703125" style="1" customWidth="1"/>
    <col min="2601" max="2601" width="12.5703125" style="1" bestFit="1" customWidth="1"/>
    <col min="2602" max="2852" width="9.140625" style="1"/>
    <col min="2853" max="2853" width="6.42578125" style="1" customWidth="1"/>
    <col min="2854" max="2854" width="52.28515625" style="1" customWidth="1"/>
    <col min="2855" max="2855" width="34.7109375" style="1" customWidth="1"/>
    <col min="2856" max="2856" width="9.5703125" style="1" customWidth="1"/>
    <col min="2857" max="2857" width="12.5703125" style="1" bestFit="1" customWidth="1"/>
    <col min="2858" max="3108" width="9.140625" style="1"/>
    <col min="3109" max="3109" width="6.42578125" style="1" customWidth="1"/>
    <col min="3110" max="3110" width="52.28515625" style="1" customWidth="1"/>
    <col min="3111" max="3111" width="34.7109375" style="1" customWidth="1"/>
    <col min="3112" max="3112" width="9.5703125" style="1" customWidth="1"/>
    <col min="3113" max="3113" width="12.5703125" style="1" bestFit="1" customWidth="1"/>
    <col min="3114" max="3364" width="9.140625" style="1"/>
    <col min="3365" max="3365" width="6.42578125" style="1" customWidth="1"/>
    <col min="3366" max="3366" width="52.28515625" style="1" customWidth="1"/>
    <col min="3367" max="3367" width="34.7109375" style="1" customWidth="1"/>
    <col min="3368" max="3368" width="9.5703125" style="1" customWidth="1"/>
    <col min="3369" max="3369" width="12.5703125" style="1" bestFit="1" customWidth="1"/>
    <col min="3370" max="3620" width="9.140625" style="1"/>
    <col min="3621" max="3621" width="6.42578125" style="1" customWidth="1"/>
    <col min="3622" max="3622" width="52.28515625" style="1" customWidth="1"/>
    <col min="3623" max="3623" width="34.7109375" style="1" customWidth="1"/>
    <col min="3624" max="3624" width="9.5703125" style="1" customWidth="1"/>
    <col min="3625" max="3625" width="12.5703125" style="1" bestFit="1" customWidth="1"/>
    <col min="3626" max="3876" width="9.140625" style="1"/>
    <col min="3877" max="3877" width="6.42578125" style="1" customWidth="1"/>
    <col min="3878" max="3878" width="52.28515625" style="1" customWidth="1"/>
    <col min="3879" max="3879" width="34.7109375" style="1" customWidth="1"/>
    <col min="3880" max="3880" width="9.5703125" style="1" customWidth="1"/>
    <col min="3881" max="3881" width="12.5703125" style="1" bestFit="1" customWidth="1"/>
    <col min="3882" max="4132" width="9.140625" style="1"/>
    <col min="4133" max="4133" width="6.42578125" style="1" customWidth="1"/>
    <col min="4134" max="4134" width="52.28515625" style="1" customWidth="1"/>
    <col min="4135" max="4135" width="34.7109375" style="1" customWidth="1"/>
    <col min="4136" max="4136" width="9.5703125" style="1" customWidth="1"/>
    <col min="4137" max="4137" width="12.5703125" style="1" bestFit="1" customWidth="1"/>
    <col min="4138" max="4388" width="9.140625" style="1"/>
    <col min="4389" max="4389" width="6.42578125" style="1" customWidth="1"/>
    <col min="4390" max="4390" width="52.28515625" style="1" customWidth="1"/>
    <col min="4391" max="4391" width="34.7109375" style="1" customWidth="1"/>
    <col min="4392" max="4392" width="9.5703125" style="1" customWidth="1"/>
    <col min="4393" max="4393" width="12.5703125" style="1" bestFit="1" customWidth="1"/>
    <col min="4394" max="4644" width="9.140625" style="1"/>
    <col min="4645" max="4645" width="6.42578125" style="1" customWidth="1"/>
    <col min="4646" max="4646" width="52.28515625" style="1" customWidth="1"/>
    <col min="4647" max="4647" width="34.7109375" style="1" customWidth="1"/>
    <col min="4648" max="4648" width="9.5703125" style="1" customWidth="1"/>
    <col min="4649" max="4649" width="12.5703125" style="1" bestFit="1" customWidth="1"/>
    <col min="4650" max="4900" width="9.140625" style="1"/>
    <col min="4901" max="4901" width="6.42578125" style="1" customWidth="1"/>
    <col min="4902" max="4902" width="52.28515625" style="1" customWidth="1"/>
    <col min="4903" max="4903" width="34.7109375" style="1" customWidth="1"/>
    <col min="4904" max="4904" width="9.5703125" style="1" customWidth="1"/>
    <col min="4905" max="4905" width="12.5703125" style="1" bestFit="1" customWidth="1"/>
    <col min="4906" max="5156" width="9.140625" style="1"/>
    <col min="5157" max="5157" width="6.42578125" style="1" customWidth="1"/>
    <col min="5158" max="5158" width="52.28515625" style="1" customWidth="1"/>
    <col min="5159" max="5159" width="34.7109375" style="1" customWidth="1"/>
    <col min="5160" max="5160" width="9.5703125" style="1" customWidth="1"/>
    <col min="5161" max="5161" width="12.5703125" style="1" bestFit="1" customWidth="1"/>
    <col min="5162" max="5412" width="9.140625" style="1"/>
    <col min="5413" max="5413" width="6.42578125" style="1" customWidth="1"/>
    <col min="5414" max="5414" width="52.28515625" style="1" customWidth="1"/>
    <col min="5415" max="5415" width="34.7109375" style="1" customWidth="1"/>
    <col min="5416" max="5416" width="9.5703125" style="1" customWidth="1"/>
    <col min="5417" max="5417" width="12.5703125" style="1" bestFit="1" customWidth="1"/>
    <col min="5418" max="5668" width="9.140625" style="1"/>
    <col min="5669" max="5669" width="6.42578125" style="1" customWidth="1"/>
    <col min="5670" max="5670" width="52.28515625" style="1" customWidth="1"/>
    <col min="5671" max="5671" width="34.7109375" style="1" customWidth="1"/>
    <col min="5672" max="5672" width="9.5703125" style="1" customWidth="1"/>
    <col min="5673" max="5673" width="12.5703125" style="1" bestFit="1" customWidth="1"/>
    <col min="5674" max="5924" width="9.140625" style="1"/>
    <col min="5925" max="5925" width="6.42578125" style="1" customWidth="1"/>
    <col min="5926" max="5926" width="52.28515625" style="1" customWidth="1"/>
    <col min="5927" max="5927" width="34.7109375" style="1" customWidth="1"/>
    <col min="5928" max="5928" width="9.5703125" style="1" customWidth="1"/>
    <col min="5929" max="5929" width="12.5703125" style="1" bestFit="1" customWidth="1"/>
    <col min="5930" max="6180" width="9.140625" style="1"/>
    <col min="6181" max="6181" width="6.42578125" style="1" customWidth="1"/>
    <col min="6182" max="6182" width="52.28515625" style="1" customWidth="1"/>
    <col min="6183" max="6183" width="34.7109375" style="1" customWidth="1"/>
    <col min="6184" max="6184" width="9.5703125" style="1" customWidth="1"/>
    <col min="6185" max="6185" width="12.5703125" style="1" bestFit="1" customWidth="1"/>
    <col min="6186" max="6436" width="9.140625" style="1"/>
    <col min="6437" max="6437" width="6.42578125" style="1" customWidth="1"/>
    <col min="6438" max="6438" width="52.28515625" style="1" customWidth="1"/>
    <col min="6439" max="6439" width="34.7109375" style="1" customWidth="1"/>
    <col min="6440" max="6440" width="9.5703125" style="1" customWidth="1"/>
    <col min="6441" max="6441" width="12.5703125" style="1" bestFit="1" customWidth="1"/>
    <col min="6442" max="6692" width="9.140625" style="1"/>
    <col min="6693" max="6693" width="6.42578125" style="1" customWidth="1"/>
    <col min="6694" max="6694" width="52.28515625" style="1" customWidth="1"/>
    <col min="6695" max="6695" width="34.7109375" style="1" customWidth="1"/>
    <col min="6696" max="6696" width="9.5703125" style="1" customWidth="1"/>
    <col min="6697" max="6697" width="12.5703125" style="1" bestFit="1" customWidth="1"/>
    <col min="6698" max="6948" width="9.140625" style="1"/>
    <col min="6949" max="6949" width="6.42578125" style="1" customWidth="1"/>
    <col min="6950" max="6950" width="52.28515625" style="1" customWidth="1"/>
    <col min="6951" max="6951" width="34.7109375" style="1" customWidth="1"/>
    <col min="6952" max="6952" width="9.5703125" style="1" customWidth="1"/>
    <col min="6953" max="6953" width="12.5703125" style="1" bestFit="1" customWidth="1"/>
    <col min="6954" max="7204" width="9.140625" style="1"/>
    <col min="7205" max="7205" width="6.42578125" style="1" customWidth="1"/>
    <col min="7206" max="7206" width="52.28515625" style="1" customWidth="1"/>
    <col min="7207" max="7207" width="34.7109375" style="1" customWidth="1"/>
    <col min="7208" max="7208" width="9.5703125" style="1" customWidth="1"/>
    <col min="7209" max="7209" width="12.5703125" style="1" bestFit="1" customWidth="1"/>
    <col min="7210" max="7460" width="9.140625" style="1"/>
    <col min="7461" max="7461" width="6.42578125" style="1" customWidth="1"/>
    <col min="7462" max="7462" width="52.28515625" style="1" customWidth="1"/>
    <col min="7463" max="7463" width="34.7109375" style="1" customWidth="1"/>
    <col min="7464" max="7464" width="9.5703125" style="1" customWidth="1"/>
    <col min="7465" max="7465" width="12.5703125" style="1" bestFit="1" customWidth="1"/>
    <col min="7466" max="7716" width="9.140625" style="1"/>
    <col min="7717" max="7717" width="6.42578125" style="1" customWidth="1"/>
    <col min="7718" max="7718" width="52.28515625" style="1" customWidth="1"/>
    <col min="7719" max="7719" width="34.7109375" style="1" customWidth="1"/>
    <col min="7720" max="7720" width="9.5703125" style="1" customWidth="1"/>
    <col min="7721" max="7721" width="12.5703125" style="1" bestFit="1" customWidth="1"/>
    <col min="7722" max="7972" width="9.140625" style="1"/>
    <col min="7973" max="7973" width="6.42578125" style="1" customWidth="1"/>
    <col min="7974" max="7974" width="52.28515625" style="1" customWidth="1"/>
    <col min="7975" max="7975" width="34.7109375" style="1" customWidth="1"/>
    <col min="7976" max="7976" width="9.5703125" style="1" customWidth="1"/>
    <col min="7977" max="7977" width="12.5703125" style="1" bestFit="1" customWidth="1"/>
    <col min="7978" max="8228" width="9.140625" style="1"/>
    <col min="8229" max="8229" width="6.42578125" style="1" customWidth="1"/>
    <col min="8230" max="8230" width="52.28515625" style="1" customWidth="1"/>
    <col min="8231" max="8231" width="34.7109375" style="1" customWidth="1"/>
    <col min="8232" max="8232" width="9.5703125" style="1" customWidth="1"/>
    <col min="8233" max="8233" width="12.5703125" style="1" bestFit="1" customWidth="1"/>
    <col min="8234" max="8484" width="9.140625" style="1"/>
    <col min="8485" max="8485" width="6.42578125" style="1" customWidth="1"/>
    <col min="8486" max="8486" width="52.28515625" style="1" customWidth="1"/>
    <col min="8487" max="8487" width="34.7109375" style="1" customWidth="1"/>
    <col min="8488" max="8488" width="9.5703125" style="1" customWidth="1"/>
    <col min="8489" max="8489" width="12.5703125" style="1" bestFit="1" customWidth="1"/>
    <col min="8490" max="8740" width="9.140625" style="1"/>
    <col min="8741" max="8741" width="6.42578125" style="1" customWidth="1"/>
    <col min="8742" max="8742" width="52.28515625" style="1" customWidth="1"/>
    <col min="8743" max="8743" width="34.7109375" style="1" customWidth="1"/>
    <col min="8744" max="8744" width="9.5703125" style="1" customWidth="1"/>
    <col min="8745" max="8745" width="12.5703125" style="1" bestFit="1" customWidth="1"/>
    <col min="8746" max="8996" width="9.140625" style="1"/>
    <col min="8997" max="8997" width="6.42578125" style="1" customWidth="1"/>
    <col min="8998" max="8998" width="52.28515625" style="1" customWidth="1"/>
    <col min="8999" max="8999" width="34.7109375" style="1" customWidth="1"/>
    <col min="9000" max="9000" width="9.5703125" style="1" customWidth="1"/>
    <col min="9001" max="9001" width="12.5703125" style="1" bestFit="1" customWidth="1"/>
    <col min="9002" max="9252" width="9.140625" style="1"/>
    <col min="9253" max="9253" width="6.42578125" style="1" customWidth="1"/>
    <col min="9254" max="9254" width="52.28515625" style="1" customWidth="1"/>
    <col min="9255" max="9255" width="34.7109375" style="1" customWidth="1"/>
    <col min="9256" max="9256" width="9.5703125" style="1" customWidth="1"/>
    <col min="9257" max="9257" width="12.5703125" style="1" bestFit="1" customWidth="1"/>
    <col min="9258" max="9508" width="9.140625" style="1"/>
    <col min="9509" max="9509" width="6.42578125" style="1" customWidth="1"/>
    <col min="9510" max="9510" width="52.28515625" style="1" customWidth="1"/>
    <col min="9511" max="9511" width="34.7109375" style="1" customWidth="1"/>
    <col min="9512" max="9512" width="9.5703125" style="1" customWidth="1"/>
    <col min="9513" max="9513" width="12.5703125" style="1" bestFit="1" customWidth="1"/>
    <col min="9514" max="9764" width="9.140625" style="1"/>
    <col min="9765" max="9765" width="6.42578125" style="1" customWidth="1"/>
    <col min="9766" max="9766" width="52.28515625" style="1" customWidth="1"/>
    <col min="9767" max="9767" width="34.7109375" style="1" customWidth="1"/>
    <col min="9768" max="9768" width="9.5703125" style="1" customWidth="1"/>
    <col min="9769" max="9769" width="12.5703125" style="1" bestFit="1" customWidth="1"/>
    <col min="9770" max="10020" width="9.140625" style="1"/>
    <col min="10021" max="10021" width="6.42578125" style="1" customWidth="1"/>
    <col min="10022" max="10022" width="52.28515625" style="1" customWidth="1"/>
    <col min="10023" max="10023" width="34.7109375" style="1" customWidth="1"/>
    <col min="10024" max="10024" width="9.5703125" style="1" customWidth="1"/>
    <col min="10025" max="10025" width="12.5703125" style="1" bestFit="1" customWidth="1"/>
    <col min="10026" max="10276" width="9.140625" style="1"/>
    <col min="10277" max="10277" width="6.42578125" style="1" customWidth="1"/>
    <col min="10278" max="10278" width="52.28515625" style="1" customWidth="1"/>
    <col min="10279" max="10279" width="34.7109375" style="1" customWidth="1"/>
    <col min="10280" max="10280" width="9.5703125" style="1" customWidth="1"/>
    <col min="10281" max="10281" width="12.5703125" style="1" bestFit="1" customWidth="1"/>
    <col min="10282" max="10532" width="9.140625" style="1"/>
    <col min="10533" max="10533" width="6.42578125" style="1" customWidth="1"/>
    <col min="10534" max="10534" width="52.28515625" style="1" customWidth="1"/>
    <col min="10535" max="10535" width="34.7109375" style="1" customWidth="1"/>
    <col min="10536" max="10536" width="9.5703125" style="1" customWidth="1"/>
    <col min="10537" max="10537" width="12.5703125" style="1" bestFit="1" customWidth="1"/>
    <col min="10538" max="10788" width="9.140625" style="1"/>
    <col min="10789" max="10789" width="6.42578125" style="1" customWidth="1"/>
    <col min="10790" max="10790" width="52.28515625" style="1" customWidth="1"/>
    <col min="10791" max="10791" width="34.7109375" style="1" customWidth="1"/>
    <col min="10792" max="10792" width="9.5703125" style="1" customWidth="1"/>
    <col min="10793" max="10793" width="12.5703125" style="1" bestFit="1" customWidth="1"/>
    <col min="10794" max="11044" width="9.140625" style="1"/>
    <col min="11045" max="11045" width="6.42578125" style="1" customWidth="1"/>
    <col min="11046" max="11046" width="52.28515625" style="1" customWidth="1"/>
    <col min="11047" max="11047" width="34.7109375" style="1" customWidth="1"/>
    <col min="11048" max="11048" width="9.5703125" style="1" customWidth="1"/>
    <col min="11049" max="11049" width="12.5703125" style="1" bestFit="1" customWidth="1"/>
    <col min="11050" max="11300" width="9.140625" style="1"/>
    <col min="11301" max="11301" width="6.42578125" style="1" customWidth="1"/>
    <col min="11302" max="11302" width="52.28515625" style="1" customWidth="1"/>
    <col min="11303" max="11303" width="34.7109375" style="1" customWidth="1"/>
    <col min="11304" max="11304" width="9.5703125" style="1" customWidth="1"/>
    <col min="11305" max="11305" width="12.5703125" style="1" bestFit="1" customWidth="1"/>
    <col min="11306" max="11556" width="9.140625" style="1"/>
    <col min="11557" max="11557" width="6.42578125" style="1" customWidth="1"/>
    <col min="11558" max="11558" width="52.28515625" style="1" customWidth="1"/>
    <col min="11559" max="11559" width="34.7109375" style="1" customWidth="1"/>
    <col min="11560" max="11560" width="9.5703125" style="1" customWidth="1"/>
    <col min="11561" max="11561" width="12.5703125" style="1" bestFit="1" customWidth="1"/>
    <col min="11562" max="11812" width="9.140625" style="1"/>
    <col min="11813" max="11813" width="6.42578125" style="1" customWidth="1"/>
    <col min="11814" max="11814" width="52.28515625" style="1" customWidth="1"/>
    <col min="11815" max="11815" width="34.7109375" style="1" customWidth="1"/>
    <col min="11816" max="11816" width="9.5703125" style="1" customWidth="1"/>
    <col min="11817" max="11817" width="12.5703125" style="1" bestFit="1" customWidth="1"/>
    <col min="11818" max="12068" width="9.140625" style="1"/>
    <col min="12069" max="12069" width="6.42578125" style="1" customWidth="1"/>
    <col min="12070" max="12070" width="52.28515625" style="1" customWidth="1"/>
    <col min="12071" max="12071" width="34.7109375" style="1" customWidth="1"/>
    <col min="12072" max="12072" width="9.5703125" style="1" customWidth="1"/>
    <col min="12073" max="12073" width="12.5703125" style="1" bestFit="1" customWidth="1"/>
    <col min="12074" max="12324" width="9.140625" style="1"/>
    <col min="12325" max="12325" width="6.42578125" style="1" customWidth="1"/>
    <col min="12326" max="12326" width="52.28515625" style="1" customWidth="1"/>
    <col min="12327" max="12327" width="34.7109375" style="1" customWidth="1"/>
    <col min="12328" max="12328" width="9.5703125" style="1" customWidth="1"/>
    <col min="12329" max="12329" width="12.5703125" style="1" bestFit="1" customWidth="1"/>
    <col min="12330" max="12580" width="9.140625" style="1"/>
    <col min="12581" max="12581" width="6.42578125" style="1" customWidth="1"/>
    <col min="12582" max="12582" width="52.28515625" style="1" customWidth="1"/>
    <col min="12583" max="12583" width="34.7109375" style="1" customWidth="1"/>
    <col min="12584" max="12584" width="9.5703125" style="1" customWidth="1"/>
    <col min="12585" max="12585" width="12.5703125" style="1" bestFit="1" customWidth="1"/>
    <col min="12586" max="12836" width="9.140625" style="1"/>
    <col min="12837" max="12837" width="6.42578125" style="1" customWidth="1"/>
    <col min="12838" max="12838" width="52.28515625" style="1" customWidth="1"/>
    <col min="12839" max="12839" width="34.7109375" style="1" customWidth="1"/>
    <col min="12840" max="12840" width="9.5703125" style="1" customWidth="1"/>
    <col min="12841" max="12841" width="12.5703125" style="1" bestFit="1" customWidth="1"/>
    <col min="12842" max="13092" width="9.140625" style="1"/>
    <col min="13093" max="13093" width="6.42578125" style="1" customWidth="1"/>
    <col min="13094" max="13094" width="52.28515625" style="1" customWidth="1"/>
    <col min="13095" max="13095" width="34.7109375" style="1" customWidth="1"/>
    <col min="13096" max="13096" width="9.5703125" style="1" customWidth="1"/>
    <col min="13097" max="13097" width="12.5703125" style="1" bestFit="1" customWidth="1"/>
    <col min="13098" max="13348" width="9.140625" style="1"/>
    <col min="13349" max="13349" width="6.42578125" style="1" customWidth="1"/>
    <col min="13350" max="13350" width="52.28515625" style="1" customWidth="1"/>
    <col min="13351" max="13351" width="34.7109375" style="1" customWidth="1"/>
    <col min="13352" max="13352" width="9.5703125" style="1" customWidth="1"/>
    <col min="13353" max="13353" width="12.5703125" style="1" bestFit="1" customWidth="1"/>
    <col min="13354" max="13604" width="9.140625" style="1"/>
    <col min="13605" max="13605" width="6.42578125" style="1" customWidth="1"/>
    <col min="13606" max="13606" width="52.28515625" style="1" customWidth="1"/>
    <col min="13607" max="13607" width="34.7109375" style="1" customWidth="1"/>
    <col min="13608" max="13608" width="9.5703125" style="1" customWidth="1"/>
    <col min="13609" max="13609" width="12.5703125" style="1" bestFit="1" customWidth="1"/>
    <col min="13610" max="13860" width="9.140625" style="1"/>
    <col min="13861" max="13861" width="6.42578125" style="1" customWidth="1"/>
    <col min="13862" max="13862" width="52.28515625" style="1" customWidth="1"/>
    <col min="13863" max="13863" width="34.7109375" style="1" customWidth="1"/>
    <col min="13864" max="13864" width="9.5703125" style="1" customWidth="1"/>
    <col min="13865" max="13865" width="12.5703125" style="1" bestFit="1" customWidth="1"/>
    <col min="13866" max="14116" width="9.140625" style="1"/>
    <col min="14117" max="14117" width="6.42578125" style="1" customWidth="1"/>
    <col min="14118" max="14118" width="52.28515625" style="1" customWidth="1"/>
    <col min="14119" max="14119" width="34.7109375" style="1" customWidth="1"/>
    <col min="14120" max="14120" width="9.5703125" style="1" customWidth="1"/>
    <col min="14121" max="14121" width="12.5703125" style="1" bestFit="1" customWidth="1"/>
    <col min="14122" max="14372" width="9.140625" style="1"/>
    <col min="14373" max="14373" width="6.42578125" style="1" customWidth="1"/>
    <col min="14374" max="14374" width="52.28515625" style="1" customWidth="1"/>
    <col min="14375" max="14375" width="34.7109375" style="1" customWidth="1"/>
    <col min="14376" max="14376" width="9.5703125" style="1" customWidth="1"/>
    <col min="14377" max="14377" width="12.5703125" style="1" bestFit="1" customWidth="1"/>
    <col min="14378" max="14628" width="9.140625" style="1"/>
    <col min="14629" max="14629" width="6.42578125" style="1" customWidth="1"/>
    <col min="14630" max="14630" width="52.28515625" style="1" customWidth="1"/>
    <col min="14631" max="14631" width="34.7109375" style="1" customWidth="1"/>
    <col min="14632" max="14632" width="9.5703125" style="1" customWidth="1"/>
    <col min="14633" max="14633" width="12.5703125" style="1" bestFit="1" customWidth="1"/>
    <col min="14634" max="14884" width="9.140625" style="1"/>
    <col min="14885" max="14885" width="6.42578125" style="1" customWidth="1"/>
    <col min="14886" max="14886" width="52.28515625" style="1" customWidth="1"/>
    <col min="14887" max="14887" width="34.7109375" style="1" customWidth="1"/>
    <col min="14888" max="14888" width="9.5703125" style="1" customWidth="1"/>
    <col min="14889" max="14889" width="12.5703125" style="1" bestFit="1" customWidth="1"/>
    <col min="14890" max="15140" width="9.140625" style="1"/>
    <col min="15141" max="15141" width="6.42578125" style="1" customWidth="1"/>
    <col min="15142" max="15142" width="52.28515625" style="1" customWidth="1"/>
    <col min="15143" max="15143" width="34.7109375" style="1" customWidth="1"/>
    <col min="15144" max="15144" width="9.5703125" style="1" customWidth="1"/>
    <col min="15145" max="15145" width="12.5703125" style="1" bestFit="1" customWidth="1"/>
    <col min="15146" max="15396" width="9.140625" style="1"/>
    <col min="15397" max="15397" width="6.42578125" style="1" customWidth="1"/>
    <col min="15398" max="15398" width="52.28515625" style="1" customWidth="1"/>
    <col min="15399" max="15399" width="34.7109375" style="1" customWidth="1"/>
    <col min="15400" max="15400" width="9.5703125" style="1" customWidth="1"/>
    <col min="15401" max="15401" width="12.5703125" style="1" bestFit="1" customWidth="1"/>
    <col min="15402" max="15652" width="9.140625" style="1"/>
    <col min="15653" max="15653" width="6.42578125" style="1" customWidth="1"/>
    <col min="15654" max="15654" width="52.28515625" style="1" customWidth="1"/>
    <col min="15655" max="15655" width="34.7109375" style="1" customWidth="1"/>
    <col min="15656" max="15656" width="9.5703125" style="1" customWidth="1"/>
    <col min="15657" max="15657" width="12.5703125" style="1" bestFit="1" customWidth="1"/>
    <col min="15658" max="15908" width="9.140625" style="1"/>
    <col min="15909" max="15909" width="6.42578125" style="1" customWidth="1"/>
    <col min="15910" max="15910" width="52.28515625" style="1" customWidth="1"/>
    <col min="15911" max="15911" width="34.7109375" style="1" customWidth="1"/>
    <col min="15912" max="15912" width="9.5703125" style="1" customWidth="1"/>
    <col min="15913" max="15913" width="12.5703125" style="1" bestFit="1" customWidth="1"/>
    <col min="15914" max="16384" width="9.140625" style="1"/>
  </cols>
  <sheetData>
    <row r="1" spans="1:5" ht="78" customHeight="1" x14ac:dyDescent="0.25">
      <c r="A1" s="297"/>
      <c r="B1" s="297"/>
      <c r="C1" s="297"/>
      <c r="D1" s="297"/>
      <c r="E1" s="297"/>
    </row>
    <row r="2" spans="1:5" ht="20.25" customHeight="1" x14ac:dyDescent="0.25">
      <c r="A2" s="382" t="s">
        <v>202</v>
      </c>
      <c r="B2" s="382"/>
      <c r="C2" s="382"/>
      <c r="D2" s="382"/>
      <c r="E2" s="382"/>
    </row>
    <row r="3" spans="1:5" ht="13.5" thickBot="1" x14ac:dyDescent="0.3"/>
    <row r="4" spans="1:5" ht="13.5" customHeight="1" thickBot="1" x14ac:dyDescent="0.3">
      <c r="A4" s="393" t="s">
        <v>0</v>
      </c>
      <c r="B4" s="394"/>
      <c r="C4" s="394"/>
      <c r="D4" s="394"/>
      <c r="E4" s="395"/>
    </row>
    <row r="5" spans="1:5" ht="14.1" customHeight="1" x14ac:dyDescent="0.25">
      <c r="A5" s="6">
        <v>1</v>
      </c>
      <c r="B5" s="153" t="s">
        <v>215</v>
      </c>
      <c r="C5" s="302" t="str">
        <f>'Resumo Valor Estimado '!B9</f>
        <v>Posto D</v>
      </c>
      <c r="D5" s="303"/>
      <c r="E5" s="304"/>
    </row>
    <row r="6" spans="1:5" ht="14.1" customHeight="1" x14ac:dyDescent="0.25">
      <c r="A6" s="7">
        <v>2</v>
      </c>
      <c r="B6" s="323" t="s">
        <v>1</v>
      </c>
      <c r="C6" s="323"/>
      <c r="D6" s="383">
        <v>0</v>
      </c>
      <c r="E6" s="384"/>
    </row>
    <row r="7" spans="1:5" ht="14.1" customHeight="1" x14ac:dyDescent="0.25">
      <c r="A7" s="7">
        <v>3</v>
      </c>
      <c r="B7" s="326" t="s">
        <v>2</v>
      </c>
      <c r="C7" s="326"/>
      <c r="D7" s="385"/>
      <c r="E7" s="386"/>
    </row>
    <row r="8" spans="1:5" ht="14.1" customHeight="1" x14ac:dyDescent="0.25">
      <c r="A8" s="7">
        <v>4</v>
      </c>
      <c r="B8" s="326" t="s">
        <v>3</v>
      </c>
      <c r="C8" s="326"/>
      <c r="D8" s="385"/>
      <c r="E8" s="386"/>
    </row>
    <row r="9" spans="1:5" ht="14.1" customHeight="1" thickBot="1" x14ac:dyDescent="0.3">
      <c r="A9" s="118">
        <v>5</v>
      </c>
      <c r="B9" s="387" t="s">
        <v>4</v>
      </c>
      <c r="C9" s="387"/>
      <c r="D9" s="388"/>
      <c r="E9" s="389"/>
    </row>
    <row r="10" spans="1:5" ht="27" customHeight="1" thickBot="1" x14ac:dyDescent="0.3">
      <c r="A10" s="390" t="s">
        <v>274</v>
      </c>
      <c r="B10" s="391"/>
      <c r="C10" s="391"/>
      <c r="D10" s="391"/>
      <c r="E10" s="392"/>
    </row>
    <row r="11" spans="1:5" ht="14.25" customHeight="1" thickBot="1" x14ac:dyDescent="0.3">
      <c r="A11" s="117"/>
      <c r="B11" s="117"/>
      <c r="C11" s="117"/>
      <c r="D11" s="117"/>
      <c r="E11" s="117"/>
    </row>
    <row r="12" spans="1:5" ht="13.5" customHeight="1" x14ac:dyDescent="0.25">
      <c r="A12" s="380" t="s">
        <v>5</v>
      </c>
      <c r="B12" s="381"/>
      <c r="C12" s="381"/>
      <c r="D12" s="98" t="s">
        <v>19</v>
      </c>
      <c r="E12" s="99" t="s">
        <v>6</v>
      </c>
    </row>
    <row r="13" spans="1:5" ht="14.1" customHeight="1" x14ac:dyDescent="0.2">
      <c r="A13" s="7" t="s">
        <v>7</v>
      </c>
      <c r="B13" s="320" t="s">
        <v>8</v>
      </c>
      <c r="C13" s="322"/>
      <c r="D13" s="34"/>
      <c r="E13" s="100">
        <f>'Resumo Valor Estimado '!F9</f>
        <v>0</v>
      </c>
    </row>
    <row r="14" spans="1:5" ht="14.1" customHeight="1" x14ac:dyDescent="0.2">
      <c r="A14" s="7" t="s">
        <v>9</v>
      </c>
      <c r="B14" s="320" t="s">
        <v>162</v>
      </c>
      <c r="C14" s="322"/>
      <c r="D14" s="95"/>
      <c r="E14" s="100"/>
    </row>
    <row r="15" spans="1:5" ht="14.1" customHeight="1" x14ac:dyDescent="0.2">
      <c r="A15" s="7" t="s">
        <v>10</v>
      </c>
      <c r="B15" s="320" t="s">
        <v>163</v>
      </c>
      <c r="C15" s="322"/>
      <c r="D15" s="96">
        <f>'Memória de Cálculo'!C10</f>
        <v>0.4</v>
      </c>
      <c r="E15" s="100">
        <f>ROUND(D15*D6,2)</f>
        <v>0</v>
      </c>
    </row>
    <row r="16" spans="1:5" ht="14.1" customHeight="1" x14ac:dyDescent="0.2">
      <c r="A16" s="7" t="s">
        <v>11</v>
      </c>
      <c r="B16" s="320" t="s">
        <v>164</v>
      </c>
      <c r="C16" s="322"/>
      <c r="D16" s="95"/>
      <c r="E16" s="100"/>
    </row>
    <row r="17" spans="1:5" ht="14.1" customHeight="1" x14ac:dyDescent="0.2">
      <c r="A17" s="7" t="s">
        <v>12</v>
      </c>
      <c r="B17" s="324" t="s">
        <v>165</v>
      </c>
      <c r="C17" s="324"/>
      <c r="D17" s="95"/>
      <c r="E17" s="100"/>
    </row>
    <row r="18" spans="1:5" ht="14.1" customHeight="1" x14ac:dyDescent="0.2">
      <c r="A18" s="7" t="s">
        <v>13</v>
      </c>
      <c r="B18" s="324" t="s">
        <v>14</v>
      </c>
      <c r="C18" s="324"/>
      <c r="D18" s="95"/>
      <c r="E18" s="100"/>
    </row>
    <row r="19" spans="1:5" s="3" customFormat="1" ht="14.1" customHeight="1" thickBot="1" x14ac:dyDescent="0.25">
      <c r="A19" s="336" t="s">
        <v>15</v>
      </c>
      <c r="B19" s="337"/>
      <c r="C19" s="337"/>
      <c r="D19" s="338"/>
      <c r="E19" s="101">
        <f>ROUND(SUM(E13:E18),2)</f>
        <v>0</v>
      </c>
    </row>
    <row r="20" spans="1:5" s="4" customFormat="1" ht="13.5" thickBot="1" x14ac:dyDescent="0.3"/>
    <row r="21" spans="1:5" ht="13.5" customHeight="1" x14ac:dyDescent="0.25">
      <c r="A21" s="330" t="s">
        <v>16</v>
      </c>
      <c r="B21" s="331"/>
      <c r="C21" s="331"/>
      <c r="D21" s="331"/>
      <c r="E21" s="332"/>
    </row>
    <row r="22" spans="1:5" ht="32.25" customHeight="1" x14ac:dyDescent="0.25">
      <c r="A22" s="103" t="s">
        <v>17</v>
      </c>
      <c r="B22" s="325" t="s">
        <v>18</v>
      </c>
      <c r="C22" s="325"/>
      <c r="D22" s="102" t="s">
        <v>19</v>
      </c>
      <c r="E22" s="104" t="s">
        <v>6</v>
      </c>
    </row>
    <row r="23" spans="1:5" ht="14.1" customHeight="1" x14ac:dyDescent="0.2">
      <c r="A23" s="105" t="s">
        <v>7</v>
      </c>
      <c r="B23" s="326" t="s">
        <v>20</v>
      </c>
      <c r="C23" s="326"/>
      <c r="D23" s="5">
        <f>'Memória de Cálculo'!C18</f>
        <v>8.3299999999999999E-2</v>
      </c>
      <c r="E23" s="2">
        <f>ROUND((D23*E19),2)</f>
        <v>0</v>
      </c>
    </row>
    <row r="24" spans="1:5" ht="14.1" customHeight="1" x14ac:dyDescent="0.2">
      <c r="A24" s="105" t="s">
        <v>9</v>
      </c>
      <c r="B24" s="327" t="s">
        <v>265</v>
      </c>
      <c r="C24" s="327"/>
      <c r="D24" s="5">
        <f>'Memória de Cálculo'!C19</f>
        <v>9.0800000000000006E-2</v>
      </c>
      <c r="E24" s="2">
        <f>ROUND((D24*E19),2)</f>
        <v>0</v>
      </c>
    </row>
    <row r="25" spans="1:5" ht="14.1" customHeight="1" x14ac:dyDescent="0.2">
      <c r="A25" s="105" t="s">
        <v>10</v>
      </c>
      <c r="B25" s="328" t="s">
        <v>266</v>
      </c>
      <c r="C25" s="328"/>
      <c r="D25" s="5">
        <f>'Memória de Cálculo'!C20</f>
        <v>3.0300000000000001E-2</v>
      </c>
      <c r="E25" s="2">
        <f>ROUND((D25*E19),2)</f>
        <v>0</v>
      </c>
    </row>
    <row r="26" spans="1:5" ht="14.1" customHeight="1" thickBot="1" x14ac:dyDescent="0.25">
      <c r="A26" s="333" t="s">
        <v>21</v>
      </c>
      <c r="B26" s="334"/>
      <c r="C26" s="335"/>
      <c r="D26" s="106">
        <f>SUM(D23:D25)</f>
        <v>0.2044</v>
      </c>
      <c r="E26" s="107">
        <f>ROUND(SUM(E23:E25),2)</f>
        <v>0</v>
      </c>
    </row>
    <row r="27" spans="1:5" ht="13.5" thickBot="1" x14ac:dyDescent="0.3"/>
    <row r="28" spans="1:5" ht="39.75" customHeight="1" x14ac:dyDescent="0.25">
      <c r="A28" s="108" t="s">
        <v>22</v>
      </c>
      <c r="B28" s="329" t="s">
        <v>23</v>
      </c>
      <c r="C28" s="329"/>
      <c r="D28" s="109" t="s">
        <v>19</v>
      </c>
      <c r="E28" s="110" t="s">
        <v>6</v>
      </c>
    </row>
    <row r="29" spans="1:5" ht="14.1" customHeight="1" x14ac:dyDescent="0.2">
      <c r="A29" s="97" t="s">
        <v>7</v>
      </c>
      <c r="B29" s="326" t="s">
        <v>24</v>
      </c>
      <c r="C29" s="326"/>
      <c r="D29" s="5">
        <f>'Memória de Cálculo'!C24</f>
        <v>0.2</v>
      </c>
      <c r="E29" s="2">
        <f>ROUND((D29*($E$19+$E$26)),2)</f>
        <v>0</v>
      </c>
    </row>
    <row r="30" spans="1:5" ht="14.1" customHeight="1" x14ac:dyDescent="0.2">
      <c r="A30" s="97" t="s">
        <v>9</v>
      </c>
      <c r="B30" s="320" t="s">
        <v>25</v>
      </c>
      <c r="C30" s="322"/>
      <c r="D30" s="5">
        <f>'Memória de Cálculo'!C25</f>
        <v>2.5000000000000001E-2</v>
      </c>
      <c r="E30" s="2">
        <f t="shared" ref="E30:E36" si="0">ROUND((D30*($E$19+$E$26)),2)</f>
        <v>0</v>
      </c>
    </row>
    <row r="31" spans="1:5" ht="14.1" customHeight="1" x14ac:dyDescent="0.2">
      <c r="A31" s="97" t="s">
        <v>10</v>
      </c>
      <c r="B31" s="34" t="s">
        <v>26</v>
      </c>
      <c r="C31" s="34"/>
      <c r="D31" s="5">
        <f>'Memória de Cálculo'!C26</f>
        <v>0.06</v>
      </c>
      <c r="E31" s="2">
        <f t="shared" si="0"/>
        <v>0</v>
      </c>
    </row>
    <row r="32" spans="1:5" ht="14.1" customHeight="1" x14ac:dyDescent="0.2">
      <c r="A32" s="97" t="s">
        <v>11</v>
      </c>
      <c r="B32" s="326" t="s">
        <v>27</v>
      </c>
      <c r="C32" s="326"/>
      <c r="D32" s="8">
        <f>'Memória de Cálculo'!C27</f>
        <v>1.4999999999999999E-2</v>
      </c>
      <c r="E32" s="2">
        <f t="shared" si="0"/>
        <v>0</v>
      </c>
    </row>
    <row r="33" spans="1:5" ht="14.1" customHeight="1" x14ac:dyDescent="0.2">
      <c r="A33" s="97" t="s">
        <v>12</v>
      </c>
      <c r="B33" s="326" t="s">
        <v>28</v>
      </c>
      <c r="C33" s="326"/>
      <c r="D33" s="8">
        <f>'Memória de Cálculo'!C28</f>
        <v>0.01</v>
      </c>
      <c r="E33" s="2">
        <f t="shared" si="0"/>
        <v>0</v>
      </c>
    </row>
    <row r="34" spans="1:5" ht="14.1" customHeight="1" x14ac:dyDescent="0.2">
      <c r="A34" s="97" t="s">
        <v>13</v>
      </c>
      <c r="B34" s="323" t="s">
        <v>29</v>
      </c>
      <c r="C34" s="323"/>
      <c r="D34" s="8">
        <f>'Memória de Cálculo'!C29</f>
        <v>6.0000000000000001E-3</v>
      </c>
      <c r="E34" s="2">
        <f t="shared" si="0"/>
        <v>0</v>
      </c>
    </row>
    <row r="35" spans="1:5" ht="14.1" customHeight="1" x14ac:dyDescent="0.2">
      <c r="A35" s="97" t="s">
        <v>30</v>
      </c>
      <c r="B35" s="323" t="s">
        <v>31</v>
      </c>
      <c r="C35" s="323"/>
      <c r="D35" s="8">
        <f>'Memória de Cálculo'!C30</f>
        <v>2E-3</v>
      </c>
      <c r="E35" s="2">
        <f t="shared" si="0"/>
        <v>0</v>
      </c>
    </row>
    <row r="36" spans="1:5" ht="14.1" customHeight="1" x14ac:dyDescent="0.2">
      <c r="A36" s="97" t="s">
        <v>32</v>
      </c>
      <c r="B36" s="323" t="s">
        <v>33</v>
      </c>
      <c r="C36" s="326"/>
      <c r="D36" s="8">
        <f>'Memória de Cálculo'!C31</f>
        <v>0.08</v>
      </c>
      <c r="E36" s="2">
        <f t="shared" si="0"/>
        <v>0</v>
      </c>
    </row>
    <row r="37" spans="1:5" ht="14.1" customHeight="1" thickBot="1" x14ac:dyDescent="0.25">
      <c r="A37" s="368" t="s">
        <v>34</v>
      </c>
      <c r="B37" s="369"/>
      <c r="C37" s="369"/>
      <c r="D37" s="106">
        <f>SUM(D29:D36)</f>
        <v>0.39800000000000008</v>
      </c>
      <c r="E37" s="107">
        <f>ROUND(SUM(E29:E36),2)</f>
        <v>0</v>
      </c>
    </row>
    <row r="38" spans="1:5" ht="14.1" customHeight="1" thickBot="1" x14ac:dyDescent="0.3">
      <c r="A38" s="370" t="s">
        <v>35</v>
      </c>
      <c r="B38" s="371"/>
      <c r="C38" s="371"/>
      <c r="D38" s="371"/>
      <c r="E38" s="372"/>
    </row>
    <row r="39" spans="1:5" ht="13.5" thickBot="1" x14ac:dyDescent="0.3"/>
    <row r="40" spans="1:5" ht="14.1" customHeight="1" x14ac:dyDescent="0.25">
      <c r="A40" s="108" t="s">
        <v>36</v>
      </c>
      <c r="B40" s="373" t="s">
        <v>37</v>
      </c>
      <c r="C40" s="374"/>
      <c r="D40" s="109" t="s">
        <v>212</v>
      </c>
      <c r="E40" s="110" t="s">
        <v>73</v>
      </c>
    </row>
    <row r="41" spans="1:5" ht="13.5" customHeight="1" x14ac:dyDescent="0.2">
      <c r="A41" s="97" t="s">
        <v>7</v>
      </c>
      <c r="B41" s="324" t="s">
        <v>38</v>
      </c>
      <c r="C41" s="324"/>
      <c r="D41" s="112"/>
      <c r="E41" s="2" t="str">
        <f>'Memória de Cálculo'!I43</f>
        <v>Dedução igual/superior</v>
      </c>
    </row>
    <row r="42" spans="1:5" ht="14.1" customHeight="1" x14ac:dyDescent="0.2">
      <c r="A42" s="97" t="s">
        <v>9</v>
      </c>
      <c r="B42" s="324" t="s">
        <v>39</v>
      </c>
      <c r="C42" s="324"/>
      <c r="D42" s="112"/>
      <c r="E42" s="2">
        <f>'Memória de Cálculo'!F48</f>
        <v>0</v>
      </c>
    </row>
    <row r="43" spans="1:5" ht="14.1" customHeight="1" x14ac:dyDescent="0.2">
      <c r="A43" s="97" t="s">
        <v>10</v>
      </c>
      <c r="B43" s="111" t="s">
        <v>267</v>
      </c>
      <c r="C43" s="111"/>
      <c r="D43" s="112"/>
      <c r="E43" s="2">
        <f>'Memória de Cálculo'!C56</f>
        <v>0</v>
      </c>
    </row>
    <row r="44" spans="1:5" ht="14.1" customHeight="1" x14ac:dyDescent="0.2">
      <c r="A44" s="97" t="s">
        <v>11</v>
      </c>
      <c r="B44" s="111" t="s">
        <v>268</v>
      </c>
      <c r="C44" s="111"/>
      <c r="D44" s="112"/>
      <c r="E44" s="2">
        <f>'Memória de Cálculo'!E64</f>
        <v>0</v>
      </c>
    </row>
    <row r="45" spans="1:5" ht="14.1" customHeight="1" x14ac:dyDescent="0.2">
      <c r="A45" s="97" t="s">
        <v>12</v>
      </c>
      <c r="B45" s="324" t="s">
        <v>269</v>
      </c>
      <c r="C45" s="324"/>
      <c r="D45" s="112"/>
      <c r="E45" s="2">
        <v>0</v>
      </c>
    </row>
    <row r="46" spans="1:5" ht="14.1" customHeight="1" x14ac:dyDescent="0.2">
      <c r="A46" s="97" t="s">
        <v>13</v>
      </c>
      <c r="B46" s="324" t="s">
        <v>14</v>
      </c>
      <c r="C46" s="324"/>
      <c r="D46" s="112"/>
      <c r="E46" s="2">
        <v>0</v>
      </c>
    </row>
    <row r="47" spans="1:5" ht="14.1" customHeight="1" thickBot="1" x14ac:dyDescent="0.25">
      <c r="A47" s="333" t="s">
        <v>40</v>
      </c>
      <c r="B47" s="334"/>
      <c r="C47" s="334"/>
      <c r="D47" s="335"/>
      <c r="E47" s="107">
        <f>SUM(E41:E46)</f>
        <v>0</v>
      </c>
    </row>
    <row r="48" spans="1:5" ht="14.1" customHeight="1" thickBot="1" x14ac:dyDescent="0.3"/>
    <row r="49" spans="1:18" ht="14.1" customHeight="1" x14ac:dyDescent="0.25">
      <c r="A49" s="375" t="s">
        <v>41</v>
      </c>
      <c r="B49" s="376"/>
      <c r="C49" s="376"/>
      <c r="D49" s="376"/>
      <c r="E49" s="113" t="s">
        <v>6</v>
      </c>
    </row>
    <row r="50" spans="1:18" ht="14.1" customHeight="1" x14ac:dyDescent="0.2">
      <c r="A50" s="97" t="s">
        <v>17</v>
      </c>
      <c r="B50" s="320" t="s">
        <v>42</v>
      </c>
      <c r="C50" s="321"/>
      <c r="D50" s="322"/>
      <c r="E50" s="2">
        <f>E26</f>
        <v>0</v>
      </c>
      <c r="K50" s="339"/>
      <c r="L50" s="339"/>
      <c r="M50" s="339"/>
      <c r="N50" s="339"/>
      <c r="O50" s="339"/>
      <c r="P50" s="339"/>
      <c r="Q50" s="339"/>
    </row>
    <row r="51" spans="1:18" ht="14.1" customHeight="1" x14ac:dyDescent="0.2">
      <c r="A51" s="97" t="s">
        <v>22</v>
      </c>
      <c r="B51" s="320" t="s">
        <v>43</v>
      </c>
      <c r="C51" s="321"/>
      <c r="D51" s="322"/>
      <c r="E51" s="2">
        <f>E37</f>
        <v>0</v>
      </c>
      <c r="K51" s="339"/>
      <c r="L51" s="339"/>
      <c r="M51" s="339"/>
      <c r="N51" s="339"/>
      <c r="O51" s="339"/>
      <c r="P51" s="339"/>
      <c r="Q51" s="339"/>
    </row>
    <row r="52" spans="1:18" ht="14.1" customHeight="1" x14ac:dyDescent="0.2">
      <c r="A52" s="97" t="s">
        <v>36</v>
      </c>
      <c r="B52" s="320" t="s">
        <v>44</v>
      </c>
      <c r="C52" s="321"/>
      <c r="D52" s="322"/>
      <c r="E52" s="2">
        <f>E47</f>
        <v>0</v>
      </c>
      <c r="K52" s="339"/>
      <c r="L52" s="339"/>
      <c r="M52" s="339"/>
      <c r="N52" s="339"/>
      <c r="O52" s="339"/>
      <c r="P52" s="339"/>
      <c r="Q52" s="339"/>
    </row>
    <row r="53" spans="1:18" ht="14.1" customHeight="1" thickBot="1" x14ac:dyDescent="0.25">
      <c r="A53" s="317" t="s">
        <v>45</v>
      </c>
      <c r="B53" s="318"/>
      <c r="C53" s="318"/>
      <c r="D53" s="319"/>
      <c r="E53" s="114">
        <f>SUM(E50:E52)</f>
        <v>0</v>
      </c>
      <c r="K53" s="339"/>
      <c r="L53" s="339"/>
      <c r="M53" s="339"/>
      <c r="N53" s="339"/>
      <c r="O53" s="339"/>
      <c r="P53" s="339"/>
      <c r="Q53" s="339"/>
    </row>
    <row r="54" spans="1:18" ht="14.1" customHeight="1" thickBot="1" x14ac:dyDescent="0.3">
      <c r="K54" s="339"/>
      <c r="L54" s="339"/>
      <c r="M54" s="339"/>
      <c r="N54" s="339"/>
      <c r="O54" s="339"/>
      <c r="P54" s="339"/>
      <c r="Q54" s="339"/>
    </row>
    <row r="55" spans="1:18" ht="28.5" customHeight="1" x14ac:dyDescent="0.25">
      <c r="A55" s="350" t="s">
        <v>211</v>
      </c>
      <c r="B55" s="351"/>
      <c r="C55" s="351"/>
      <c r="D55" s="115" t="s">
        <v>19</v>
      </c>
      <c r="E55" s="116" t="s">
        <v>6</v>
      </c>
      <c r="K55" s="339"/>
      <c r="L55" s="339"/>
      <c r="M55" s="339"/>
      <c r="N55" s="339"/>
      <c r="O55" s="339"/>
      <c r="P55" s="339"/>
      <c r="Q55" s="339"/>
    </row>
    <row r="56" spans="1:18" x14ac:dyDescent="0.25">
      <c r="A56" s="97" t="s">
        <v>7</v>
      </c>
      <c r="B56" s="352" t="s">
        <v>213</v>
      </c>
      <c r="C56" s="326"/>
      <c r="D56" s="9">
        <f>'Memória de Cálculo'!C72</f>
        <v>4.1999999999999997E-3</v>
      </c>
      <c r="E56" s="119">
        <f t="shared" ref="E56:E61" si="1">ROUND((D56*$E$19),2)</f>
        <v>0</v>
      </c>
      <c r="K56" s="339"/>
      <c r="L56" s="339"/>
      <c r="M56" s="339"/>
      <c r="N56" s="339"/>
      <c r="O56" s="339"/>
      <c r="P56" s="339"/>
      <c r="Q56" s="339"/>
    </row>
    <row r="57" spans="1:18" x14ac:dyDescent="0.25">
      <c r="A57" s="97" t="s">
        <v>9</v>
      </c>
      <c r="B57" s="326" t="s">
        <v>46</v>
      </c>
      <c r="C57" s="326"/>
      <c r="D57" s="9">
        <f>'Memória de Cálculo'!C73</f>
        <v>2.9999999999999997E-4</v>
      </c>
      <c r="E57" s="119">
        <f t="shared" si="1"/>
        <v>0</v>
      </c>
      <c r="F57" s="10"/>
      <c r="K57" s="339"/>
      <c r="L57" s="339"/>
      <c r="M57" s="339"/>
      <c r="N57" s="339"/>
      <c r="O57" s="339"/>
      <c r="P57" s="339"/>
      <c r="Q57" s="339"/>
      <c r="R57" s="339"/>
    </row>
    <row r="58" spans="1:18" x14ac:dyDescent="0.25">
      <c r="A58" s="105" t="s">
        <v>10</v>
      </c>
      <c r="B58" s="353" t="s">
        <v>271</v>
      </c>
      <c r="C58" s="326"/>
      <c r="D58" s="9">
        <f>'Memória de Cálculo'!C74</f>
        <v>5.0000000000000001E-3</v>
      </c>
      <c r="E58" s="119">
        <f t="shared" si="1"/>
        <v>0</v>
      </c>
      <c r="F58" s="10"/>
      <c r="K58" s="339"/>
      <c r="L58" s="339"/>
      <c r="M58" s="339"/>
      <c r="N58" s="339"/>
      <c r="O58" s="339"/>
      <c r="P58" s="339"/>
      <c r="Q58" s="339"/>
      <c r="R58" s="339"/>
    </row>
    <row r="59" spans="1:18" x14ac:dyDescent="0.25">
      <c r="A59" s="105" t="s">
        <v>11</v>
      </c>
      <c r="B59" s="352" t="s">
        <v>47</v>
      </c>
      <c r="C59" s="326"/>
      <c r="D59" s="9">
        <f>'Memória de Cálculo'!C75</f>
        <v>1.9400000000000001E-2</v>
      </c>
      <c r="E59" s="119">
        <f t="shared" si="1"/>
        <v>0</v>
      </c>
      <c r="K59" s="339"/>
      <c r="L59" s="339"/>
      <c r="M59" s="339"/>
      <c r="N59" s="339"/>
      <c r="O59" s="339"/>
      <c r="P59" s="339"/>
      <c r="Q59" s="339"/>
      <c r="R59" s="339"/>
    </row>
    <row r="60" spans="1:18" x14ac:dyDescent="0.25">
      <c r="A60" s="105" t="s">
        <v>12</v>
      </c>
      <c r="B60" s="352" t="s">
        <v>214</v>
      </c>
      <c r="C60" s="326"/>
      <c r="D60" s="9">
        <f>'Memória de Cálculo'!C76</f>
        <v>7.4000000000000003E-3</v>
      </c>
      <c r="E60" s="119">
        <f t="shared" si="1"/>
        <v>0</v>
      </c>
      <c r="F60" s="10"/>
      <c r="K60" s="339"/>
      <c r="L60" s="339"/>
      <c r="M60" s="339"/>
      <c r="N60" s="339"/>
      <c r="O60" s="339"/>
      <c r="P60" s="339"/>
      <c r="Q60" s="339"/>
      <c r="R60" s="339"/>
    </row>
    <row r="61" spans="1:18" x14ac:dyDescent="0.25">
      <c r="A61" s="105" t="s">
        <v>13</v>
      </c>
      <c r="B61" s="354" t="s">
        <v>270</v>
      </c>
      <c r="C61" s="324"/>
      <c r="D61" s="9">
        <f>'Memória de Cálculo'!C77</f>
        <v>3.5000000000000003E-2</v>
      </c>
      <c r="E61" s="119">
        <f t="shared" si="1"/>
        <v>0</v>
      </c>
      <c r="F61" s="10"/>
      <c r="K61" s="339"/>
      <c r="L61" s="339"/>
      <c r="M61" s="339"/>
      <c r="N61" s="339"/>
      <c r="O61" s="339"/>
      <c r="P61" s="339"/>
      <c r="Q61" s="339"/>
      <c r="R61" s="339"/>
    </row>
    <row r="62" spans="1:18" ht="14.1" customHeight="1" thickBot="1" x14ac:dyDescent="0.25">
      <c r="A62" s="363" t="s">
        <v>48</v>
      </c>
      <c r="B62" s="364"/>
      <c r="C62" s="365"/>
      <c r="D62" s="120">
        <f>SUM(D56:D61)</f>
        <v>7.1300000000000002E-2</v>
      </c>
      <c r="E62" s="121">
        <f>SUM(E56:E61)</f>
        <v>0</v>
      </c>
      <c r="K62" s="339"/>
      <c r="L62" s="339"/>
      <c r="M62" s="339"/>
      <c r="N62" s="339"/>
      <c r="O62" s="339"/>
      <c r="P62" s="339"/>
      <c r="Q62" s="339"/>
      <c r="R62" s="339"/>
    </row>
    <row r="63" spans="1:18" ht="13.5" thickBot="1" x14ac:dyDescent="0.3">
      <c r="A63" s="355" t="s">
        <v>49</v>
      </c>
      <c r="B63" s="356"/>
      <c r="C63" s="356"/>
      <c r="D63" s="356"/>
      <c r="E63" s="357"/>
      <c r="K63" s="339"/>
      <c r="L63" s="339"/>
      <c r="M63" s="339"/>
      <c r="N63" s="339"/>
      <c r="O63" s="339"/>
      <c r="P63" s="339"/>
      <c r="Q63" s="339"/>
      <c r="R63" s="339"/>
    </row>
    <row r="64" spans="1:18" ht="14.1" customHeight="1" thickBot="1" x14ac:dyDescent="0.3">
      <c r="K64" s="18"/>
      <c r="L64" s="18"/>
      <c r="M64" s="18"/>
      <c r="N64" s="18"/>
      <c r="O64" s="18"/>
      <c r="P64" s="18"/>
      <c r="Q64" s="18"/>
    </row>
    <row r="65" spans="1:17" ht="28.5" customHeight="1" x14ac:dyDescent="0.25">
      <c r="A65" s="358" t="s">
        <v>210</v>
      </c>
      <c r="B65" s="359"/>
      <c r="C65" s="359"/>
      <c r="D65" s="123" t="s">
        <v>19</v>
      </c>
      <c r="E65" s="124" t="s">
        <v>6</v>
      </c>
      <c r="K65" s="18"/>
      <c r="L65" s="18"/>
      <c r="M65" s="18"/>
      <c r="N65" s="18"/>
      <c r="O65" s="18"/>
      <c r="P65" s="18"/>
      <c r="Q65" s="18"/>
    </row>
    <row r="66" spans="1:17" ht="14.1" customHeight="1" x14ac:dyDescent="0.25">
      <c r="A66" s="105" t="s">
        <v>7</v>
      </c>
      <c r="B66" s="346" t="s">
        <v>50</v>
      </c>
      <c r="C66" s="346"/>
      <c r="D66" s="44">
        <f>(E19+E53+E62)/12</f>
        <v>0</v>
      </c>
      <c r="E66" s="125">
        <f>ROUND((E$19+E$53+E$62)*D66,2)</f>
        <v>0</v>
      </c>
    </row>
    <row r="67" spans="1:17" ht="14.1" customHeight="1" x14ac:dyDescent="0.25">
      <c r="A67" s="105" t="s">
        <v>9</v>
      </c>
      <c r="B67" s="327" t="s">
        <v>51</v>
      </c>
      <c r="C67" s="327"/>
      <c r="D67" s="44">
        <f>'Memória de Cálculo'!C82</f>
        <v>2.8E-3</v>
      </c>
      <c r="E67" s="125">
        <f>ROUND((E$19+E$53+E$62)*D67,2)</f>
        <v>0</v>
      </c>
    </row>
    <row r="68" spans="1:17" ht="14.1" customHeight="1" x14ac:dyDescent="0.25">
      <c r="A68" s="105" t="s">
        <v>10</v>
      </c>
      <c r="B68" s="346" t="s">
        <v>52</v>
      </c>
      <c r="C68" s="346"/>
      <c r="D68" s="44">
        <f>'Memória de Cálculo'!C83</f>
        <v>2.0000000000000001E-4</v>
      </c>
      <c r="E68" s="125">
        <f>ROUND((E$19+E$53+E$62)*D68,2)</f>
        <v>0</v>
      </c>
    </row>
    <row r="69" spans="1:17" ht="14.1" customHeight="1" x14ac:dyDescent="0.25">
      <c r="A69" s="105" t="s">
        <v>11</v>
      </c>
      <c r="B69" s="327" t="s">
        <v>53</v>
      </c>
      <c r="C69" s="327"/>
      <c r="D69" s="74">
        <f>'Memória de Cálculo'!C84</f>
        <v>2.9999999999999997E-4</v>
      </c>
      <c r="E69" s="125">
        <f>ROUND((E$19+E$53+E$62)*D69,2)</f>
        <v>0</v>
      </c>
    </row>
    <row r="70" spans="1:17" ht="14.1" customHeight="1" thickBot="1" x14ac:dyDescent="0.3">
      <c r="A70" s="105" t="s">
        <v>12</v>
      </c>
      <c r="B70" s="327" t="s">
        <v>54</v>
      </c>
      <c r="C70" s="327"/>
      <c r="D70" s="61">
        <f>'Memória de Cálculo'!C85</f>
        <v>6.9999999999999999E-4</v>
      </c>
      <c r="E70" s="125">
        <f>ROUND((E$19+E$53+E$62)*D70,2)</f>
        <v>0</v>
      </c>
    </row>
    <row r="71" spans="1:17" ht="14.1" customHeight="1" x14ac:dyDescent="0.25">
      <c r="A71" s="126" t="s">
        <v>13</v>
      </c>
      <c r="B71" s="305" t="s">
        <v>14</v>
      </c>
      <c r="C71" s="305"/>
      <c r="D71" s="122"/>
      <c r="E71" s="127"/>
    </row>
    <row r="72" spans="1:17" ht="14.1" customHeight="1" thickBot="1" x14ac:dyDescent="0.25">
      <c r="A72" s="344" t="s">
        <v>55</v>
      </c>
      <c r="B72" s="345"/>
      <c r="C72" s="345"/>
      <c r="D72" s="345"/>
      <c r="E72" s="128">
        <f>SUM(E66:E70)</f>
        <v>0</v>
      </c>
    </row>
    <row r="73" spans="1:17" ht="14.1" customHeight="1" thickBot="1" x14ac:dyDescent="0.3">
      <c r="A73" s="11"/>
      <c r="B73" s="11"/>
      <c r="C73" s="11"/>
      <c r="D73" s="11"/>
      <c r="E73" s="11"/>
    </row>
    <row r="74" spans="1:17" ht="27" customHeight="1" x14ac:dyDescent="0.25">
      <c r="A74" s="348" t="s">
        <v>56</v>
      </c>
      <c r="B74" s="349"/>
      <c r="C74" s="349"/>
      <c r="D74" s="349"/>
      <c r="E74" s="129" t="s">
        <v>6</v>
      </c>
    </row>
    <row r="75" spans="1:17" ht="14.1" customHeight="1" x14ac:dyDescent="0.2">
      <c r="A75" s="105" t="s">
        <v>7</v>
      </c>
      <c r="B75" s="347" t="s">
        <v>166</v>
      </c>
      <c r="C75" s="347"/>
      <c r="D75" s="347"/>
      <c r="E75" s="2">
        <f>Uniforme_EPI!G57</f>
        <v>0</v>
      </c>
    </row>
    <row r="76" spans="1:17" ht="14.1" customHeight="1" x14ac:dyDescent="0.2">
      <c r="A76" s="105" t="s">
        <v>9</v>
      </c>
      <c r="B76" s="347" t="s">
        <v>177</v>
      </c>
      <c r="C76" s="347"/>
      <c r="D76" s="347"/>
      <c r="E76" s="2">
        <f>Uniforme_EPI!N57</f>
        <v>0</v>
      </c>
    </row>
    <row r="77" spans="1:17" ht="14.1" customHeight="1" x14ac:dyDescent="0.2">
      <c r="A77" s="105" t="s">
        <v>10</v>
      </c>
      <c r="B77" s="347" t="s">
        <v>59</v>
      </c>
      <c r="C77" s="347"/>
      <c r="D77" s="347"/>
      <c r="E77" s="2">
        <v>0</v>
      </c>
    </row>
    <row r="78" spans="1:17" ht="14.1" customHeight="1" x14ac:dyDescent="0.2">
      <c r="A78" s="105" t="s">
        <v>11</v>
      </c>
      <c r="B78" s="324" t="s">
        <v>59</v>
      </c>
      <c r="C78" s="324"/>
      <c r="D78" s="324"/>
      <c r="E78" s="2">
        <v>0</v>
      </c>
    </row>
    <row r="79" spans="1:17" ht="14.1" customHeight="1" thickBot="1" x14ac:dyDescent="0.25">
      <c r="A79" s="377" t="s">
        <v>57</v>
      </c>
      <c r="B79" s="378"/>
      <c r="C79" s="378"/>
      <c r="D79" s="379"/>
      <c r="E79" s="130">
        <f>SUM(E75:E78)</f>
        <v>0</v>
      </c>
    </row>
    <row r="80" spans="1:17" ht="13.5" thickBot="1" x14ac:dyDescent="0.3">
      <c r="A80" s="360" t="s">
        <v>272</v>
      </c>
      <c r="B80" s="361"/>
      <c r="C80" s="361"/>
      <c r="D80" s="361"/>
      <c r="E80" s="362"/>
    </row>
    <row r="81" spans="1:5" ht="14.1" customHeight="1" thickBot="1" x14ac:dyDescent="0.3">
      <c r="A81" s="11"/>
      <c r="B81" s="11"/>
      <c r="C81" s="11"/>
      <c r="D81" s="11"/>
      <c r="E81" s="11"/>
    </row>
    <row r="82" spans="1:5" ht="14.1" customHeight="1" x14ac:dyDescent="0.25">
      <c r="A82" s="366" t="s">
        <v>58</v>
      </c>
      <c r="B82" s="367"/>
      <c r="C82" s="367"/>
      <c r="D82" s="131" t="s">
        <v>19</v>
      </c>
      <c r="E82" s="132" t="s">
        <v>6</v>
      </c>
    </row>
    <row r="83" spans="1:5" ht="14.1" customHeight="1" x14ac:dyDescent="0.2">
      <c r="A83" s="105" t="s">
        <v>7</v>
      </c>
      <c r="B83" s="327" t="s">
        <v>233</v>
      </c>
      <c r="C83" s="327"/>
      <c r="D83" s="9">
        <f>'Memória de Cálculo'!C89</f>
        <v>0</v>
      </c>
      <c r="E83" s="2">
        <f>ROUND(SUM($E$79,$E$72,$E$62,$E$53,$E$19)*D83,2)</f>
        <v>0</v>
      </c>
    </row>
    <row r="84" spans="1:5" ht="14.1" customHeight="1" x14ac:dyDescent="0.2">
      <c r="A84" s="105" t="s">
        <v>9</v>
      </c>
      <c r="B84" s="35" t="s">
        <v>234</v>
      </c>
      <c r="C84" s="35"/>
      <c r="D84" s="9">
        <f>'Memória de Cálculo'!C90</f>
        <v>0</v>
      </c>
      <c r="E84" s="2">
        <f>ROUND(SUM($E$79,$E$72,$E$62,$E$53,$E$19,$E83)*D84,2)</f>
        <v>0</v>
      </c>
    </row>
    <row r="85" spans="1:5" ht="14.1" customHeight="1" x14ac:dyDescent="0.2">
      <c r="A85" s="105" t="s">
        <v>10</v>
      </c>
      <c r="B85" s="327" t="s">
        <v>228</v>
      </c>
      <c r="C85" s="327"/>
      <c r="D85" s="9">
        <f>SUM(D86:D89)</f>
        <v>0</v>
      </c>
      <c r="E85" s="2">
        <f>SUM(E86:E89)</f>
        <v>0</v>
      </c>
    </row>
    <row r="86" spans="1:5" ht="14.1" customHeight="1" x14ac:dyDescent="0.2">
      <c r="A86" s="105" t="s">
        <v>229</v>
      </c>
      <c r="B86" s="327" t="s">
        <v>226</v>
      </c>
      <c r="C86" s="327"/>
      <c r="D86" s="9">
        <f>'Memória de Cálculo'!C92</f>
        <v>0</v>
      </c>
      <c r="E86" s="2">
        <f>ROUND(D86*$E$100,2)</f>
        <v>0</v>
      </c>
    </row>
    <row r="87" spans="1:5" ht="14.1" customHeight="1" x14ac:dyDescent="0.2">
      <c r="A87" s="105" t="s">
        <v>230</v>
      </c>
      <c r="B87" s="327" t="s">
        <v>227</v>
      </c>
      <c r="C87" s="327"/>
      <c r="D87" s="9"/>
      <c r="E87" s="2">
        <f>ROUND(D87*$E$100,2)</f>
        <v>0</v>
      </c>
    </row>
    <row r="88" spans="1:5" ht="14.1" customHeight="1" x14ac:dyDescent="0.2">
      <c r="A88" s="105" t="s">
        <v>231</v>
      </c>
      <c r="B88" s="327" t="s">
        <v>273</v>
      </c>
      <c r="C88" s="327"/>
      <c r="D88" s="9">
        <f>'Memória de Cálculo'!C94</f>
        <v>0</v>
      </c>
      <c r="E88" s="2">
        <f>ROUND(D88*$E$100,2)</f>
        <v>0</v>
      </c>
    </row>
    <row r="89" spans="1:5" ht="14.1" customHeight="1" x14ac:dyDescent="0.2">
      <c r="A89" s="105" t="s">
        <v>232</v>
      </c>
      <c r="B89" s="306" t="s">
        <v>59</v>
      </c>
      <c r="C89" s="308"/>
      <c r="D89" s="5"/>
      <c r="E89" s="2">
        <f>ROUND(D89*$E$100,2)</f>
        <v>0</v>
      </c>
    </row>
    <row r="90" spans="1:5" s="3" customFormat="1" ht="14.1" customHeight="1" thickBot="1" x14ac:dyDescent="0.25">
      <c r="A90" s="312" t="s">
        <v>60</v>
      </c>
      <c r="B90" s="313"/>
      <c r="C90" s="314"/>
      <c r="D90" s="133">
        <f>SUM(D83:D85)</f>
        <v>0</v>
      </c>
      <c r="E90" s="134">
        <f>SUM(E83:E85)</f>
        <v>0</v>
      </c>
    </row>
    <row r="91" spans="1:5" s="3" customFormat="1" ht="26.25" customHeight="1" thickBot="1" x14ac:dyDescent="0.3">
      <c r="A91" s="342"/>
      <c r="B91" s="343"/>
      <c r="C91" s="343"/>
      <c r="D91" s="343"/>
      <c r="E91" s="343"/>
    </row>
    <row r="92" spans="1:5" ht="27" customHeight="1" x14ac:dyDescent="0.25">
      <c r="A92" s="315" t="s">
        <v>61</v>
      </c>
      <c r="B92" s="316"/>
      <c r="C92" s="316"/>
      <c r="D92" s="316"/>
      <c r="E92" s="135" t="s">
        <v>6</v>
      </c>
    </row>
    <row r="93" spans="1:5" ht="14.1" customHeight="1" x14ac:dyDescent="0.2">
      <c r="A93" s="17" t="s">
        <v>7</v>
      </c>
      <c r="B93" s="305" t="s">
        <v>62</v>
      </c>
      <c r="C93" s="305"/>
      <c r="D93" s="305"/>
      <c r="E93" s="2">
        <f>E19</f>
        <v>0</v>
      </c>
    </row>
    <row r="94" spans="1:5" ht="14.1" customHeight="1" x14ac:dyDescent="0.2">
      <c r="A94" s="17" t="s">
        <v>9</v>
      </c>
      <c r="B94" s="305" t="s">
        <v>63</v>
      </c>
      <c r="C94" s="305"/>
      <c r="D94" s="305"/>
      <c r="E94" s="2">
        <f>E53</f>
        <v>0</v>
      </c>
    </row>
    <row r="95" spans="1:5" ht="14.1" customHeight="1" x14ac:dyDescent="0.2">
      <c r="A95" s="17" t="s">
        <v>10</v>
      </c>
      <c r="B95" s="305" t="s">
        <v>64</v>
      </c>
      <c r="C95" s="305"/>
      <c r="D95" s="305"/>
      <c r="E95" s="2">
        <f>E62</f>
        <v>0</v>
      </c>
    </row>
    <row r="96" spans="1:5" ht="14.1" customHeight="1" x14ac:dyDescent="0.2">
      <c r="A96" s="17" t="s">
        <v>11</v>
      </c>
      <c r="B96" s="305" t="s">
        <v>65</v>
      </c>
      <c r="C96" s="305"/>
      <c r="D96" s="305"/>
      <c r="E96" s="12">
        <f>E72</f>
        <v>0</v>
      </c>
    </row>
    <row r="97" spans="1:5" ht="14.1" customHeight="1" x14ac:dyDescent="0.2">
      <c r="A97" s="17" t="s">
        <v>12</v>
      </c>
      <c r="B97" s="306" t="s">
        <v>66</v>
      </c>
      <c r="C97" s="307"/>
      <c r="D97" s="308"/>
      <c r="E97" s="2">
        <f>E79</f>
        <v>0</v>
      </c>
    </row>
    <row r="98" spans="1:5" s="3" customFormat="1" ht="14.1" customHeight="1" x14ac:dyDescent="0.2">
      <c r="A98" s="309" t="s">
        <v>67</v>
      </c>
      <c r="B98" s="310"/>
      <c r="C98" s="310"/>
      <c r="D98" s="310"/>
      <c r="E98" s="136">
        <f>SUM(E93:E97)</f>
        <v>0</v>
      </c>
    </row>
    <row r="99" spans="1:5" ht="14.1" customHeight="1" thickBot="1" x14ac:dyDescent="0.25">
      <c r="A99" s="138" t="s">
        <v>13</v>
      </c>
      <c r="B99" s="311" t="s">
        <v>68</v>
      </c>
      <c r="C99" s="311"/>
      <c r="D99" s="311"/>
      <c r="E99" s="139">
        <f>E90</f>
        <v>0</v>
      </c>
    </row>
    <row r="100" spans="1:5" s="3" customFormat="1" ht="14.1" customHeight="1" x14ac:dyDescent="0.2">
      <c r="A100" s="340" t="s">
        <v>69</v>
      </c>
      <c r="B100" s="341"/>
      <c r="C100" s="341"/>
      <c r="D100" s="341"/>
      <c r="E100" s="140">
        <f>ROUND(((E98+E83+E84)/(1-D85)),2)</f>
        <v>0</v>
      </c>
    </row>
    <row r="101" spans="1:5" ht="14.1" customHeight="1" x14ac:dyDescent="0.25">
      <c r="A101" s="298" t="s">
        <v>70</v>
      </c>
      <c r="B101" s="299"/>
      <c r="C101" s="299"/>
      <c r="D101" s="299"/>
      <c r="E101" s="141">
        <v>12</v>
      </c>
    </row>
    <row r="102" spans="1:5" s="3" customFormat="1" ht="14.1" customHeight="1" thickBot="1" x14ac:dyDescent="0.25">
      <c r="A102" s="300" t="s">
        <v>71</v>
      </c>
      <c r="B102" s="301"/>
      <c r="C102" s="301"/>
      <c r="D102" s="301"/>
      <c r="E102" s="137">
        <f>ROUND(E100*E101,2)</f>
        <v>0</v>
      </c>
    </row>
    <row r="103" spans="1:5" x14ac:dyDescent="0.25">
      <c r="A103" s="11"/>
      <c r="B103" s="11"/>
      <c r="C103" s="11"/>
      <c r="D103" s="11"/>
      <c r="E103" s="11"/>
    </row>
  </sheetData>
  <protectedRanges>
    <protectedRange password="DEB4" sqref="D89" name="Intervalo5_1_2_2"/>
  </protectedRanges>
  <mergeCells count="94">
    <mergeCell ref="A1:E1"/>
    <mergeCell ref="A2:E2"/>
    <mergeCell ref="A4:E4"/>
    <mergeCell ref="B6:C6"/>
    <mergeCell ref="D6:E6"/>
    <mergeCell ref="C5:E5"/>
    <mergeCell ref="B16:C16"/>
    <mergeCell ref="B7:C7"/>
    <mergeCell ref="D7:E7"/>
    <mergeCell ref="B8:C8"/>
    <mergeCell ref="D8:E8"/>
    <mergeCell ref="B9:C9"/>
    <mergeCell ref="D9:E9"/>
    <mergeCell ref="A10:E10"/>
    <mergeCell ref="A12:C12"/>
    <mergeCell ref="B13:C13"/>
    <mergeCell ref="B14:C14"/>
    <mergeCell ref="B15:C15"/>
    <mergeCell ref="B30:C30"/>
    <mergeCell ref="B17:C17"/>
    <mergeCell ref="B18:C18"/>
    <mergeCell ref="A19:D19"/>
    <mergeCell ref="A21:E21"/>
    <mergeCell ref="B22:C22"/>
    <mergeCell ref="B23:C23"/>
    <mergeCell ref="B24:C24"/>
    <mergeCell ref="B25:C25"/>
    <mergeCell ref="A26:C26"/>
    <mergeCell ref="B28:C28"/>
    <mergeCell ref="B29:C29"/>
    <mergeCell ref="B46:C46"/>
    <mergeCell ref="B32:C32"/>
    <mergeCell ref="B33:C33"/>
    <mergeCell ref="B34:C34"/>
    <mergeCell ref="B35:C35"/>
    <mergeCell ref="B36:C36"/>
    <mergeCell ref="A37:C37"/>
    <mergeCell ref="A38:E38"/>
    <mergeCell ref="B40:C40"/>
    <mergeCell ref="B41:C41"/>
    <mergeCell ref="B42:C42"/>
    <mergeCell ref="B45:C45"/>
    <mergeCell ref="A47:D47"/>
    <mergeCell ref="A49:D49"/>
    <mergeCell ref="B50:D50"/>
    <mergeCell ref="K50:Q56"/>
    <mergeCell ref="B51:D51"/>
    <mergeCell ref="B52:D52"/>
    <mergeCell ref="A53:D53"/>
    <mergeCell ref="A55:C55"/>
    <mergeCell ref="B56:C56"/>
    <mergeCell ref="B70:C70"/>
    <mergeCell ref="B57:C57"/>
    <mergeCell ref="K57:R63"/>
    <mergeCell ref="B58:C58"/>
    <mergeCell ref="B59:C59"/>
    <mergeCell ref="B60:C60"/>
    <mergeCell ref="B61:C61"/>
    <mergeCell ref="A62:C62"/>
    <mergeCell ref="A63:E63"/>
    <mergeCell ref="A65:C65"/>
    <mergeCell ref="B66:C66"/>
    <mergeCell ref="B67:C67"/>
    <mergeCell ref="B68:C68"/>
    <mergeCell ref="B69:C69"/>
    <mergeCell ref="B96:D96"/>
    <mergeCell ref="B97:D97"/>
    <mergeCell ref="B86:C86"/>
    <mergeCell ref="B87:C87"/>
    <mergeCell ref="B88:C88"/>
    <mergeCell ref="B89:C89"/>
    <mergeCell ref="A90:C90"/>
    <mergeCell ref="A91:E91"/>
    <mergeCell ref="A92:D92"/>
    <mergeCell ref="B93:D93"/>
    <mergeCell ref="B94:D94"/>
    <mergeCell ref="B95:D95"/>
    <mergeCell ref="B85:C85"/>
    <mergeCell ref="B71:C71"/>
    <mergeCell ref="A72:D72"/>
    <mergeCell ref="A74:D74"/>
    <mergeCell ref="B75:D75"/>
    <mergeCell ref="B76:D76"/>
    <mergeCell ref="B78:D78"/>
    <mergeCell ref="A79:D79"/>
    <mergeCell ref="A80:E80"/>
    <mergeCell ref="A82:C82"/>
    <mergeCell ref="B83:C83"/>
    <mergeCell ref="B77:D77"/>
    <mergeCell ref="A98:D98"/>
    <mergeCell ref="B99:D99"/>
    <mergeCell ref="A100:D100"/>
    <mergeCell ref="A101:D101"/>
    <mergeCell ref="A102:D10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R103"/>
  <sheetViews>
    <sheetView showGridLines="0" tabSelected="1" zoomScale="130" zoomScaleNormal="130" workbookViewId="0">
      <selection activeCell="F16" sqref="F16"/>
    </sheetView>
  </sheetViews>
  <sheetFormatPr defaultRowHeight="12.75" x14ac:dyDescent="0.25"/>
  <cols>
    <col min="1" max="1" width="6.42578125" style="1" customWidth="1"/>
    <col min="2" max="2" width="52.28515625" style="1" customWidth="1"/>
    <col min="3" max="3" width="51.85546875" style="1" customWidth="1"/>
    <col min="4" max="4" width="10.28515625" style="1" customWidth="1"/>
    <col min="5" max="5" width="20.85546875" style="1" customWidth="1"/>
    <col min="6" max="36" width="9.140625" style="1"/>
    <col min="37" max="37" width="6.42578125" style="1" customWidth="1"/>
    <col min="38" max="38" width="52.28515625" style="1" customWidth="1"/>
    <col min="39" max="39" width="34.7109375" style="1" customWidth="1"/>
    <col min="40" max="40" width="9.5703125" style="1" customWidth="1"/>
    <col min="41" max="41" width="12.5703125" style="1" bestFit="1" customWidth="1"/>
    <col min="42" max="292" width="9.140625" style="1"/>
    <col min="293" max="293" width="6.42578125" style="1" customWidth="1"/>
    <col min="294" max="294" width="52.28515625" style="1" customWidth="1"/>
    <col min="295" max="295" width="34.7109375" style="1" customWidth="1"/>
    <col min="296" max="296" width="9.5703125" style="1" customWidth="1"/>
    <col min="297" max="297" width="12.5703125" style="1" bestFit="1" customWidth="1"/>
    <col min="298" max="548" width="9.140625" style="1"/>
    <col min="549" max="549" width="6.42578125" style="1" customWidth="1"/>
    <col min="550" max="550" width="52.28515625" style="1" customWidth="1"/>
    <col min="551" max="551" width="34.7109375" style="1" customWidth="1"/>
    <col min="552" max="552" width="9.5703125" style="1" customWidth="1"/>
    <col min="553" max="553" width="12.5703125" style="1" bestFit="1" customWidth="1"/>
    <col min="554" max="804" width="9.140625" style="1"/>
    <col min="805" max="805" width="6.42578125" style="1" customWidth="1"/>
    <col min="806" max="806" width="52.28515625" style="1" customWidth="1"/>
    <col min="807" max="807" width="34.7109375" style="1" customWidth="1"/>
    <col min="808" max="808" width="9.5703125" style="1" customWidth="1"/>
    <col min="809" max="809" width="12.5703125" style="1" bestFit="1" customWidth="1"/>
    <col min="810" max="1060" width="9.140625" style="1"/>
    <col min="1061" max="1061" width="6.42578125" style="1" customWidth="1"/>
    <col min="1062" max="1062" width="52.28515625" style="1" customWidth="1"/>
    <col min="1063" max="1063" width="34.7109375" style="1" customWidth="1"/>
    <col min="1064" max="1064" width="9.5703125" style="1" customWidth="1"/>
    <col min="1065" max="1065" width="12.5703125" style="1" bestFit="1" customWidth="1"/>
    <col min="1066" max="1316" width="9.140625" style="1"/>
    <col min="1317" max="1317" width="6.42578125" style="1" customWidth="1"/>
    <col min="1318" max="1318" width="52.28515625" style="1" customWidth="1"/>
    <col min="1319" max="1319" width="34.7109375" style="1" customWidth="1"/>
    <col min="1320" max="1320" width="9.5703125" style="1" customWidth="1"/>
    <col min="1321" max="1321" width="12.5703125" style="1" bestFit="1" customWidth="1"/>
    <col min="1322" max="1572" width="9.140625" style="1"/>
    <col min="1573" max="1573" width="6.42578125" style="1" customWidth="1"/>
    <col min="1574" max="1574" width="52.28515625" style="1" customWidth="1"/>
    <col min="1575" max="1575" width="34.7109375" style="1" customWidth="1"/>
    <col min="1576" max="1576" width="9.5703125" style="1" customWidth="1"/>
    <col min="1577" max="1577" width="12.5703125" style="1" bestFit="1" customWidth="1"/>
    <col min="1578" max="1828" width="9.140625" style="1"/>
    <col min="1829" max="1829" width="6.42578125" style="1" customWidth="1"/>
    <col min="1830" max="1830" width="52.28515625" style="1" customWidth="1"/>
    <col min="1831" max="1831" width="34.7109375" style="1" customWidth="1"/>
    <col min="1832" max="1832" width="9.5703125" style="1" customWidth="1"/>
    <col min="1833" max="1833" width="12.5703125" style="1" bestFit="1" customWidth="1"/>
    <col min="1834" max="2084" width="9.140625" style="1"/>
    <col min="2085" max="2085" width="6.42578125" style="1" customWidth="1"/>
    <col min="2086" max="2086" width="52.28515625" style="1" customWidth="1"/>
    <col min="2087" max="2087" width="34.7109375" style="1" customWidth="1"/>
    <col min="2088" max="2088" width="9.5703125" style="1" customWidth="1"/>
    <col min="2089" max="2089" width="12.5703125" style="1" bestFit="1" customWidth="1"/>
    <col min="2090" max="2340" width="9.140625" style="1"/>
    <col min="2341" max="2341" width="6.42578125" style="1" customWidth="1"/>
    <col min="2342" max="2342" width="52.28515625" style="1" customWidth="1"/>
    <col min="2343" max="2343" width="34.7109375" style="1" customWidth="1"/>
    <col min="2344" max="2344" width="9.5703125" style="1" customWidth="1"/>
    <col min="2345" max="2345" width="12.5703125" style="1" bestFit="1" customWidth="1"/>
    <col min="2346" max="2596" width="9.140625" style="1"/>
    <col min="2597" max="2597" width="6.42578125" style="1" customWidth="1"/>
    <col min="2598" max="2598" width="52.28515625" style="1" customWidth="1"/>
    <col min="2599" max="2599" width="34.7109375" style="1" customWidth="1"/>
    <col min="2600" max="2600" width="9.5703125" style="1" customWidth="1"/>
    <col min="2601" max="2601" width="12.5703125" style="1" bestFit="1" customWidth="1"/>
    <col min="2602" max="2852" width="9.140625" style="1"/>
    <col min="2853" max="2853" width="6.42578125" style="1" customWidth="1"/>
    <col min="2854" max="2854" width="52.28515625" style="1" customWidth="1"/>
    <col min="2855" max="2855" width="34.7109375" style="1" customWidth="1"/>
    <col min="2856" max="2856" width="9.5703125" style="1" customWidth="1"/>
    <col min="2857" max="2857" width="12.5703125" style="1" bestFit="1" customWidth="1"/>
    <col min="2858" max="3108" width="9.140625" style="1"/>
    <col min="3109" max="3109" width="6.42578125" style="1" customWidth="1"/>
    <col min="3110" max="3110" width="52.28515625" style="1" customWidth="1"/>
    <col min="3111" max="3111" width="34.7109375" style="1" customWidth="1"/>
    <col min="3112" max="3112" width="9.5703125" style="1" customWidth="1"/>
    <col min="3113" max="3113" width="12.5703125" style="1" bestFit="1" customWidth="1"/>
    <col min="3114" max="3364" width="9.140625" style="1"/>
    <col min="3365" max="3365" width="6.42578125" style="1" customWidth="1"/>
    <col min="3366" max="3366" width="52.28515625" style="1" customWidth="1"/>
    <col min="3367" max="3367" width="34.7109375" style="1" customWidth="1"/>
    <col min="3368" max="3368" width="9.5703125" style="1" customWidth="1"/>
    <col min="3369" max="3369" width="12.5703125" style="1" bestFit="1" customWidth="1"/>
    <col min="3370" max="3620" width="9.140625" style="1"/>
    <col min="3621" max="3621" width="6.42578125" style="1" customWidth="1"/>
    <col min="3622" max="3622" width="52.28515625" style="1" customWidth="1"/>
    <col min="3623" max="3623" width="34.7109375" style="1" customWidth="1"/>
    <col min="3624" max="3624" width="9.5703125" style="1" customWidth="1"/>
    <col min="3625" max="3625" width="12.5703125" style="1" bestFit="1" customWidth="1"/>
    <col min="3626" max="3876" width="9.140625" style="1"/>
    <col min="3877" max="3877" width="6.42578125" style="1" customWidth="1"/>
    <col min="3878" max="3878" width="52.28515625" style="1" customWidth="1"/>
    <col min="3879" max="3879" width="34.7109375" style="1" customWidth="1"/>
    <col min="3880" max="3880" width="9.5703125" style="1" customWidth="1"/>
    <col min="3881" max="3881" width="12.5703125" style="1" bestFit="1" customWidth="1"/>
    <col min="3882" max="4132" width="9.140625" style="1"/>
    <col min="4133" max="4133" width="6.42578125" style="1" customWidth="1"/>
    <col min="4134" max="4134" width="52.28515625" style="1" customWidth="1"/>
    <col min="4135" max="4135" width="34.7109375" style="1" customWidth="1"/>
    <col min="4136" max="4136" width="9.5703125" style="1" customWidth="1"/>
    <col min="4137" max="4137" width="12.5703125" style="1" bestFit="1" customWidth="1"/>
    <col min="4138" max="4388" width="9.140625" style="1"/>
    <col min="4389" max="4389" width="6.42578125" style="1" customWidth="1"/>
    <col min="4390" max="4390" width="52.28515625" style="1" customWidth="1"/>
    <col min="4391" max="4391" width="34.7109375" style="1" customWidth="1"/>
    <col min="4392" max="4392" width="9.5703125" style="1" customWidth="1"/>
    <col min="4393" max="4393" width="12.5703125" style="1" bestFit="1" customWidth="1"/>
    <col min="4394" max="4644" width="9.140625" style="1"/>
    <col min="4645" max="4645" width="6.42578125" style="1" customWidth="1"/>
    <col min="4646" max="4646" width="52.28515625" style="1" customWidth="1"/>
    <col min="4647" max="4647" width="34.7109375" style="1" customWidth="1"/>
    <col min="4648" max="4648" width="9.5703125" style="1" customWidth="1"/>
    <col min="4649" max="4649" width="12.5703125" style="1" bestFit="1" customWidth="1"/>
    <col min="4650" max="4900" width="9.140625" style="1"/>
    <col min="4901" max="4901" width="6.42578125" style="1" customWidth="1"/>
    <col min="4902" max="4902" width="52.28515625" style="1" customWidth="1"/>
    <col min="4903" max="4903" width="34.7109375" style="1" customWidth="1"/>
    <col min="4904" max="4904" width="9.5703125" style="1" customWidth="1"/>
    <col min="4905" max="4905" width="12.5703125" style="1" bestFit="1" customWidth="1"/>
    <col min="4906" max="5156" width="9.140625" style="1"/>
    <col min="5157" max="5157" width="6.42578125" style="1" customWidth="1"/>
    <col min="5158" max="5158" width="52.28515625" style="1" customWidth="1"/>
    <col min="5159" max="5159" width="34.7109375" style="1" customWidth="1"/>
    <col min="5160" max="5160" width="9.5703125" style="1" customWidth="1"/>
    <col min="5161" max="5161" width="12.5703125" style="1" bestFit="1" customWidth="1"/>
    <col min="5162" max="5412" width="9.140625" style="1"/>
    <col min="5413" max="5413" width="6.42578125" style="1" customWidth="1"/>
    <col min="5414" max="5414" width="52.28515625" style="1" customWidth="1"/>
    <col min="5415" max="5415" width="34.7109375" style="1" customWidth="1"/>
    <col min="5416" max="5416" width="9.5703125" style="1" customWidth="1"/>
    <col min="5417" max="5417" width="12.5703125" style="1" bestFit="1" customWidth="1"/>
    <col min="5418" max="5668" width="9.140625" style="1"/>
    <col min="5669" max="5669" width="6.42578125" style="1" customWidth="1"/>
    <col min="5670" max="5670" width="52.28515625" style="1" customWidth="1"/>
    <col min="5671" max="5671" width="34.7109375" style="1" customWidth="1"/>
    <col min="5672" max="5672" width="9.5703125" style="1" customWidth="1"/>
    <col min="5673" max="5673" width="12.5703125" style="1" bestFit="1" customWidth="1"/>
    <col min="5674" max="5924" width="9.140625" style="1"/>
    <col min="5925" max="5925" width="6.42578125" style="1" customWidth="1"/>
    <col min="5926" max="5926" width="52.28515625" style="1" customWidth="1"/>
    <col min="5927" max="5927" width="34.7109375" style="1" customWidth="1"/>
    <col min="5928" max="5928" width="9.5703125" style="1" customWidth="1"/>
    <col min="5929" max="5929" width="12.5703125" style="1" bestFit="1" customWidth="1"/>
    <col min="5930" max="6180" width="9.140625" style="1"/>
    <col min="6181" max="6181" width="6.42578125" style="1" customWidth="1"/>
    <col min="6182" max="6182" width="52.28515625" style="1" customWidth="1"/>
    <col min="6183" max="6183" width="34.7109375" style="1" customWidth="1"/>
    <col min="6184" max="6184" width="9.5703125" style="1" customWidth="1"/>
    <col min="6185" max="6185" width="12.5703125" style="1" bestFit="1" customWidth="1"/>
    <col min="6186" max="6436" width="9.140625" style="1"/>
    <col min="6437" max="6437" width="6.42578125" style="1" customWidth="1"/>
    <col min="6438" max="6438" width="52.28515625" style="1" customWidth="1"/>
    <col min="6439" max="6439" width="34.7109375" style="1" customWidth="1"/>
    <col min="6440" max="6440" width="9.5703125" style="1" customWidth="1"/>
    <col min="6441" max="6441" width="12.5703125" style="1" bestFit="1" customWidth="1"/>
    <col min="6442" max="6692" width="9.140625" style="1"/>
    <col min="6693" max="6693" width="6.42578125" style="1" customWidth="1"/>
    <col min="6694" max="6694" width="52.28515625" style="1" customWidth="1"/>
    <col min="6695" max="6695" width="34.7109375" style="1" customWidth="1"/>
    <col min="6696" max="6696" width="9.5703125" style="1" customWidth="1"/>
    <col min="6697" max="6697" width="12.5703125" style="1" bestFit="1" customWidth="1"/>
    <col min="6698" max="6948" width="9.140625" style="1"/>
    <col min="6949" max="6949" width="6.42578125" style="1" customWidth="1"/>
    <col min="6950" max="6950" width="52.28515625" style="1" customWidth="1"/>
    <col min="6951" max="6951" width="34.7109375" style="1" customWidth="1"/>
    <col min="6952" max="6952" width="9.5703125" style="1" customWidth="1"/>
    <col min="6953" max="6953" width="12.5703125" style="1" bestFit="1" customWidth="1"/>
    <col min="6954" max="7204" width="9.140625" style="1"/>
    <col min="7205" max="7205" width="6.42578125" style="1" customWidth="1"/>
    <col min="7206" max="7206" width="52.28515625" style="1" customWidth="1"/>
    <col min="7207" max="7207" width="34.7109375" style="1" customWidth="1"/>
    <col min="7208" max="7208" width="9.5703125" style="1" customWidth="1"/>
    <col min="7209" max="7209" width="12.5703125" style="1" bestFit="1" customWidth="1"/>
    <col min="7210" max="7460" width="9.140625" style="1"/>
    <col min="7461" max="7461" width="6.42578125" style="1" customWidth="1"/>
    <col min="7462" max="7462" width="52.28515625" style="1" customWidth="1"/>
    <col min="7463" max="7463" width="34.7109375" style="1" customWidth="1"/>
    <col min="7464" max="7464" width="9.5703125" style="1" customWidth="1"/>
    <col min="7465" max="7465" width="12.5703125" style="1" bestFit="1" customWidth="1"/>
    <col min="7466" max="7716" width="9.140625" style="1"/>
    <col min="7717" max="7717" width="6.42578125" style="1" customWidth="1"/>
    <col min="7718" max="7718" width="52.28515625" style="1" customWidth="1"/>
    <col min="7719" max="7719" width="34.7109375" style="1" customWidth="1"/>
    <col min="7720" max="7720" width="9.5703125" style="1" customWidth="1"/>
    <col min="7721" max="7721" width="12.5703125" style="1" bestFit="1" customWidth="1"/>
    <col min="7722" max="7972" width="9.140625" style="1"/>
    <col min="7973" max="7973" width="6.42578125" style="1" customWidth="1"/>
    <col min="7974" max="7974" width="52.28515625" style="1" customWidth="1"/>
    <col min="7975" max="7975" width="34.7109375" style="1" customWidth="1"/>
    <col min="7976" max="7976" width="9.5703125" style="1" customWidth="1"/>
    <col min="7977" max="7977" width="12.5703125" style="1" bestFit="1" customWidth="1"/>
    <col min="7978" max="8228" width="9.140625" style="1"/>
    <col min="8229" max="8229" width="6.42578125" style="1" customWidth="1"/>
    <col min="8230" max="8230" width="52.28515625" style="1" customWidth="1"/>
    <col min="8231" max="8231" width="34.7109375" style="1" customWidth="1"/>
    <col min="8232" max="8232" width="9.5703125" style="1" customWidth="1"/>
    <col min="8233" max="8233" width="12.5703125" style="1" bestFit="1" customWidth="1"/>
    <col min="8234" max="8484" width="9.140625" style="1"/>
    <col min="8485" max="8485" width="6.42578125" style="1" customWidth="1"/>
    <col min="8486" max="8486" width="52.28515625" style="1" customWidth="1"/>
    <col min="8487" max="8487" width="34.7109375" style="1" customWidth="1"/>
    <col min="8488" max="8488" width="9.5703125" style="1" customWidth="1"/>
    <col min="8489" max="8489" width="12.5703125" style="1" bestFit="1" customWidth="1"/>
    <col min="8490" max="8740" width="9.140625" style="1"/>
    <col min="8741" max="8741" width="6.42578125" style="1" customWidth="1"/>
    <col min="8742" max="8742" width="52.28515625" style="1" customWidth="1"/>
    <col min="8743" max="8743" width="34.7109375" style="1" customWidth="1"/>
    <col min="8744" max="8744" width="9.5703125" style="1" customWidth="1"/>
    <col min="8745" max="8745" width="12.5703125" style="1" bestFit="1" customWidth="1"/>
    <col min="8746" max="8996" width="9.140625" style="1"/>
    <col min="8997" max="8997" width="6.42578125" style="1" customWidth="1"/>
    <col min="8998" max="8998" width="52.28515625" style="1" customWidth="1"/>
    <col min="8999" max="8999" width="34.7109375" style="1" customWidth="1"/>
    <col min="9000" max="9000" width="9.5703125" style="1" customWidth="1"/>
    <col min="9001" max="9001" width="12.5703125" style="1" bestFit="1" customWidth="1"/>
    <col min="9002" max="9252" width="9.140625" style="1"/>
    <col min="9253" max="9253" width="6.42578125" style="1" customWidth="1"/>
    <col min="9254" max="9254" width="52.28515625" style="1" customWidth="1"/>
    <col min="9255" max="9255" width="34.7109375" style="1" customWidth="1"/>
    <col min="9256" max="9256" width="9.5703125" style="1" customWidth="1"/>
    <col min="9257" max="9257" width="12.5703125" style="1" bestFit="1" customWidth="1"/>
    <col min="9258" max="9508" width="9.140625" style="1"/>
    <col min="9509" max="9509" width="6.42578125" style="1" customWidth="1"/>
    <col min="9510" max="9510" width="52.28515625" style="1" customWidth="1"/>
    <col min="9511" max="9511" width="34.7109375" style="1" customWidth="1"/>
    <col min="9512" max="9512" width="9.5703125" style="1" customWidth="1"/>
    <col min="9513" max="9513" width="12.5703125" style="1" bestFit="1" customWidth="1"/>
    <col min="9514" max="9764" width="9.140625" style="1"/>
    <col min="9765" max="9765" width="6.42578125" style="1" customWidth="1"/>
    <col min="9766" max="9766" width="52.28515625" style="1" customWidth="1"/>
    <col min="9767" max="9767" width="34.7109375" style="1" customWidth="1"/>
    <col min="9768" max="9768" width="9.5703125" style="1" customWidth="1"/>
    <col min="9769" max="9769" width="12.5703125" style="1" bestFit="1" customWidth="1"/>
    <col min="9770" max="10020" width="9.140625" style="1"/>
    <col min="10021" max="10021" width="6.42578125" style="1" customWidth="1"/>
    <col min="10022" max="10022" width="52.28515625" style="1" customWidth="1"/>
    <col min="10023" max="10023" width="34.7109375" style="1" customWidth="1"/>
    <col min="10024" max="10024" width="9.5703125" style="1" customWidth="1"/>
    <col min="10025" max="10025" width="12.5703125" style="1" bestFit="1" customWidth="1"/>
    <col min="10026" max="10276" width="9.140625" style="1"/>
    <col min="10277" max="10277" width="6.42578125" style="1" customWidth="1"/>
    <col min="10278" max="10278" width="52.28515625" style="1" customWidth="1"/>
    <col min="10279" max="10279" width="34.7109375" style="1" customWidth="1"/>
    <col min="10280" max="10280" width="9.5703125" style="1" customWidth="1"/>
    <col min="10281" max="10281" width="12.5703125" style="1" bestFit="1" customWidth="1"/>
    <col min="10282" max="10532" width="9.140625" style="1"/>
    <col min="10533" max="10533" width="6.42578125" style="1" customWidth="1"/>
    <col min="10534" max="10534" width="52.28515625" style="1" customWidth="1"/>
    <col min="10535" max="10535" width="34.7109375" style="1" customWidth="1"/>
    <col min="10536" max="10536" width="9.5703125" style="1" customWidth="1"/>
    <col min="10537" max="10537" width="12.5703125" style="1" bestFit="1" customWidth="1"/>
    <col min="10538" max="10788" width="9.140625" style="1"/>
    <col min="10789" max="10789" width="6.42578125" style="1" customWidth="1"/>
    <col min="10790" max="10790" width="52.28515625" style="1" customWidth="1"/>
    <col min="10791" max="10791" width="34.7109375" style="1" customWidth="1"/>
    <col min="10792" max="10792" width="9.5703125" style="1" customWidth="1"/>
    <col min="10793" max="10793" width="12.5703125" style="1" bestFit="1" customWidth="1"/>
    <col min="10794" max="11044" width="9.140625" style="1"/>
    <col min="11045" max="11045" width="6.42578125" style="1" customWidth="1"/>
    <col min="11046" max="11046" width="52.28515625" style="1" customWidth="1"/>
    <col min="11047" max="11047" width="34.7109375" style="1" customWidth="1"/>
    <col min="11048" max="11048" width="9.5703125" style="1" customWidth="1"/>
    <col min="11049" max="11049" width="12.5703125" style="1" bestFit="1" customWidth="1"/>
    <col min="11050" max="11300" width="9.140625" style="1"/>
    <col min="11301" max="11301" width="6.42578125" style="1" customWidth="1"/>
    <col min="11302" max="11302" width="52.28515625" style="1" customWidth="1"/>
    <col min="11303" max="11303" width="34.7109375" style="1" customWidth="1"/>
    <col min="11304" max="11304" width="9.5703125" style="1" customWidth="1"/>
    <col min="11305" max="11305" width="12.5703125" style="1" bestFit="1" customWidth="1"/>
    <col min="11306" max="11556" width="9.140625" style="1"/>
    <col min="11557" max="11557" width="6.42578125" style="1" customWidth="1"/>
    <col min="11558" max="11558" width="52.28515625" style="1" customWidth="1"/>
    <col min="11559" max="11559" width="34.7109375" style="1" customWidth="1"/>
    <col min="11560" max="11560" width="9.5703125" style="1" customWidth="1"/>
    <col min="11561" max="11561" width="12.5703125" style="1" bestFit="1" customWidth="1"/>
    <col min="11562" max="11812" width="9.140625" style="1"/>
    <col min="11813" max="11813" width="6.42578125" style="1" customWidth="1"/>
    <col min="11814" max="11814" width="52.28515625" style="1" customWidth="1"/>
    <col min="11815" max="11815" width="34.7109375" style="1" customWidth="1"/>
    <col min="11816" max="11816" width="9.5703125" style="1" customWidth="1"/>
    <col min="11817" max="11817" width="12.5703125" style="1" bestFit="1" customWidth="1"/>
    <col min="11818" max="12068" width="9.140625" style="1"/>
    <col min="12069" max="12069" width="6.42578125" style="1" customWidth="1"/>
    <col min="12070" max="12070" width="52.28515625" style="1" customWidth="1"/>
    <col min="12071" max="12071" width="34.7109375" style="1" customWidth="1"/>
    <col min="12072" max="12072" width="9.5703125" style="1" customWidth="1"/>
    <col min="12073" max="12073" width="12.5703125" style="1" bestFit="1" customWidth="1"/>
    <col min="12074" max="12324" width="9.140625" style="1"/>
    <col min="12325" max="12325" width="6.42578125" style="1" customWidth="1"/>
    <col min="12326" max="12326" width="52.28515625" style="1" customWidth="1"/>
    <col min="12327" max="12327" width="34.7109375" style="1" customWidth="1"/>
    <col min="12328" max="12328" width="9.5703125" style="1" customWidth="1"/>
    <col min="12329" max="12329" width="12.5703125" style="1" bestFit="1" customWidth="1"/>
    <col min="12330" max="12580" width="9.140625" style="1"/>
    <col min="12581" max="12581" width="6.42578125" style="1" customWidth="1"/>
    <col min="12582" max="12582" width="52.28515625" style="1" customWidth="1"/>
    <col min="12583" max="12583" width="34.7109375" style="1" customWidth="1"/>
    <col min="12584" max="12584" width="9.5703125" style="1" customWidth="1"/>
    <col min="12585" max="12585" width="12.5703125" style="1" bestFit="1" customWidth="1"/>
    <col min="12586" max="12836" width="9.140625" style="1"/>
    <col min="12837" max="12837" width="6.42578125" style="1" customWidth="1"/>
    <col min="12838" max="12838" width="52.28515625" style="1" customWidth="1"/>
    <col min="12839" max="12839" width="34.7109375" style="1" customWidth="1"/>
    <col min="12840" max="12840" width="9.5703125" style="1" customWidth="1"/>
    <col min="12841" max="12841" width="12.5703125" style="1" bestFit="1" customWidth="1"/>
    <col min="12842" max="13092" width="9.140625" style="1"/>
    <col min="13093" max="13093" width="6.42578125" style="1" customWidth="1"/>
    <col min="13094" max="13094" width="52.28515625" style="1" customWidth="1"/>
    <col min="13095" max="13095" width="34.7109375" style="1" customWidth="1"/>
    <col min="13096" max="13096" width="9.5703125" style="1" customWidth="1"/>
    <col min="13097" max="13097" width="12.5703125" style="1" bestFit="1" customWidth="1"/>
    <col min="13098" max="13348" width="9.140625" style="1"/>
    <col min="13349" max="13349" width="6.42578125" style="1" customWidth="1"/>
    <col min="13350" max="13350" width="52.28515625" style="1" customWidth="1"/>
    <col min="13351" max="13351" width="34.7109375" style="1" customWidth="1"/>
    <col min="13352" max="13352" width="9.5703125" style="1" customWidth="1"/>
    <col min="13353" max="13353" width="12.5703125" style="1" bestFit="1" customWidth="1"/>
    <col min="13354" max="13604" width="9.140625" style="1"/>
    <col min="13605" max="13605" width="6.42578125" style="1" customWidth="1"/>
    <col min="13606" max="13606" width="52.28515625" style="1" customWidth="1"/>
    <col min="13607" max="13607" width="34.7109375" style="1" customWidth="1"/>
    <col min="13608" max="13608" width="9.5703125" style="1" customWidth="1"/>
    <col min="13609" max="13609" width="12.5703125" style="1" bestFit="1" customWidth="1"/>
    <col min="13610" max="13860" width="9.140625" style="1"/>
    <col min="13861" max="13861" width="6.42578125" style="1" customWidth="1"/>
    <col min="13862" max="13862" width="52.28515625" style="1" customWidth="1"/>
    <col min="13863" max="13863" width="34.7109375" style="1" customWidth="1"/>
    <col min="13864" max="13864" width="9.5703125" style="1" customWidth="1"/>
    <col min="13865" max="13865" width="12.5703125" style="1" bestFit="1" customWidth="1"/>
    <col min="13866" max="14116" width="9.140625" style="1"/>
    <col min="14117" max="14117" width="6.42578125" style="1" customWidth="1"/>
    <col min="14118" max="14118" width="52.28515625" style="1" customWidth="1"/>
    <col min="14119" max="14119" width="34.7109375" style="1" customWidth="1"/>
    <col min="14120" max="14120" width="9.5703125" style="1" customWidth="1"/>
    <col min="14121" max="14121" width="12.5703125" style="1" bestFit="1" customWidth="1"/>
    <col min="14122" max="14372" width="9.140625" style="1"/>
    <col min="14373" max="14373" width="6.42578125" style="1" customWidth="1"/>
    <col min="14374" max="14374" width="52.28515625" style="1" customWidth="1"/>
    <col min="14375" max="14375" width="34.7109375" style="1" customWidth="1"/>
    <col min="14376" max="14376" width="9.5703125" style="1" customWidth="1"/>
    <col min="14377" max="14377" width="12.5703125" style="1" bestFit="1" customWidth="1"/>
    <col min="14378" max="14628" width="9.140625" style="1"/>
    <col min="14629" max="14629" width="6.42578125" style="1" customWidth="1"/>
    <col min="14630" max="14630" width="52.28515625" style="1" customWidth="1"/>
    <col min="14631" max="14631" width="34.7109375" style="1" customWidth="1"/>
    <col min="14632" max="14632" width="9.5703125" style="1" customWidth="1"/>
    <col min="14633" max="14633" width="12.5703125" style="1" bestFit="1" customWidth="1"/>
    <col min="14634" max="14884" width="9.140625" style="1"/>
    <col min="14885" max="14885" width="6.42578125" style="1" customWidth="1"/>
    <col min="14886" max="14886" width="52.28515625" style="1" customWidth="1"/>
    <col min="14887" max="14887" width="34.7109375" style="1" customWidth="1"/>
    <col min="14888" max="14888" width="9.5703125" style="1" customWidth="1"/>
    <col min="14889" max="14889" width="12.5703125" style="1" bestFit="1" customWidth="1"/>
    <col min="14890" max="15140" width="9.140625" style="1"/>
    <col min="15141" max="15141" width="6.42578125" style="1" customWidth="1"/>
    <col min="15142" max="15142" width="52.28515625" style="1" customWidth="1"/>
    <col min="15143" max="15143" width="34.7109375" style="1" customWidth="1"/>
    <col min="15144" max="15144" width="9.5703125" style="1" customWidth="1"/>
    <col min="15145" max="15145" width="12.5703125" style="1" bestFit="1" customWidth="1"/>
    <col min="15146" max="15396" width="9.140625" style="1"/>
    <col min="15397" max="15397" width="6.42578125" style="1" customWidth="1"/>
    <col min="15398" max="15398" width="52.28515625" style="1" customWidth="1"/>
    <col min="15399" max="15399" width="34.7109375" style="1" customWidth="1"/>
    <col min="15400" max="15400" width="9.5703125" style="1" customWidth="1"/>
    <col min="15401" max="15401" width="12.5703125" style="1" bestFit="1" customWidth="1"/>
    <col min="15402" max="15652" width="9.140625" style="1"/>
    <col min="15653" max="15653" width="6.42578125" style="1" customWidth="1"/>
    <col min="15654" max="15654" width="52.28515625" style="1" customWidth="1"/>
    <col min="15655" max="15655" width="34.7109375" style="1" customWidth="1"/>
    <col min="15656" max="15656" width="9.5703125" style="1" customWidth="1"/>
    <col min="15657" max="15657" width="12.5703125" style="1" bestFit="1" customWidth="1"/>
    <col min="15658" max="15908" width="9.140625" style="1"/>
    <col min="15909" max="15909" width="6.42578125" style="1" customWidth="1"/>
    <col min="15910" max="15910" width="52.28515625" style="1" customWidth="1"/>
    <col min="15911" max="15911" width="34.7109375" style="1" customWidth="1"/>
    <col min="15912" max="15912" width="9.5703125" style="1" customWidth="1"/>
    <col min="15913" max="15913" width="12.5703125" style="1" bestFit="1" customWidth="1"/>
    <col min="15914" max="16384" width="9.140625" style="1"/>
  </cols>
  <sheetData>
    <row r="1" spans="1:5" ht="78" customHeight="1" x14ac:dyDescent="0.25">
      <c r="A1" s="297"/>
      <c r="B1" s="297"/>
      <c r="C1" s="297"/>
      <c r="D1" s="297"/>
      <c r="E1" s="297"/>
    </row>
    <row r="2" spans="1:5" ht="20.25" customHeight="1" x14ac:dyDescent="0.25">
      <c r="A2" s="382" t="s">
        <v>202</v>
      </c>
      <c r="B2" s="382"/>
      <c r="C2" s="382"/>
      <c r="D2" s="382"/>
      <c r="E2" s="382"/>
    </row>
    <row r="3" spans="1:5" ht="13.5" thickBot="1" x14ac:dyDescent="0.3"/>
    <row r="4" spans="1:5" ht="13.5" customHeight="1" thickBot="1" x14ac:dyDescent="0.3">
      <c r="A4" s="393" t="s">
        <v>0</v>
      </c>
      <c r="B4" s="394"/>
      <c r="C4" s="394"/>
      <c r="D4" s="394"/>
      <c r="E4" s="395"/>
    </row>
    <row r="5" spans="1:5" ht="14.1" customHeight="1" x14ac:dyDescent="0.25">
      <c r="A5" s="6">
        <v>1</v>
      </c>
      <c r="B5" s="153" t="s">
        <v>215</v>
      </c>
      <c r="C5" s="302" t="str">
        <f>'Resumo Valor Estimado '!B10</f>
        <v>Posto E</v>
      </c>
      <c r="D5" s="303"/>
      <c r="E5" s="304"/>
    </row>
    <row r="6" spans="1:5" ht="14.1" customHeight="1" x14ac:dyDescent="0.25">
      <c r="A6" s="7">
        <v>2</v>
      </c>
      <c r="B6" s="323" t="s">
        <v>1</v>
      </c>
      <c r="C6" s="323"/>
      <c r="D6" s="383">
        <v>0</v>
      </c>
      <c r="E6" s="384"/>
    </row>
    <row r="7" spans="1:5" ht="14.1" customHeight="1" x14ac:dyDescent="0.25">
      <c r="A7" s="7">
        <v>3</v>
      </c>
      <c r="B7" s="326" t="s">
        <v>2</v>
      </c>
      <c r="C7" s="326"/>
      <c r="D7" s="385"/>
      <c r="E7" s="386"/>
    </row>
    <row r="8" spans="1:5" ht="14.1" customHeight="1" x14ac:dyDescent="0.25">
      <c r="A8" s="7">
        <v>4</v>
      </c>
      <c r="B8" s="326" t="s">
        <v>3</v>
      </c>
      <c r="C8" s="326"/>
      <c r="D8" s="385"/>
      <c r="E8" s="386"/>
    </row>
    <row r="9" spans="1:5" ht="14.1" customHeight="1" thickBot="1" x14ac:dyDescent="0.3">
      <c r="A9" s="118">
        <v>5</v>
      </c>
      <c r="B9" s="387" t="s">
        <v>4</v>
      </c>
      <c r="C9" s="387"/>
      <c r="D9" s="388"/>
      <c r="E9" s="389"/>
    </row>
    <row r="10" spans="1:5" ht="27" customHeight="1" thickBot="1" x14ac:dyDescent="0.3">
      <c r="A10" s="390" t="s">
        <v>274</v>
      </c>
      <c r="B10" s="391"/>
      <c r="C10" s="391"/>
      <c r="D10" s="391"/>
      <c r="E10" s="392"/>
    </row>
    <row r="11" spans="1:5" ht="14.25" customHeight="1" thickBot="1" x14ac:dyDescent="0.3">
      <c r="A11" s="117"/>
      <c r="B11" s="117"/>
      <c r="C11" s="117"/>
      <c r="D11" s="117"/>
      <c r="E11" s="117"/>
    </row>
    <row r="12" spans="1:5" ht="13.5" customHeight="1" x14ac:dyDescent="0.25">
      <c r="A12" s="380" t="s">
        <v>5</v>
      </c>
      <c r="B12" s="381"/>
      <c r="C12" s="381"/>
      <c r="D12" s="98" t="s">
        <v>19</v>
      </c>
      <c r="E12" s="99" t="s">
        <v>6</v>
      </c>
    </row>
    <row r="13" spans="1:5" ht="14.1" customHeight="1" x14ac:dyDescent="0.2">
      <c r="A13" s="7" t="s">
        <v>7</v>
      </c>
      <c r="B13" s="320" t="s">
        <v>8</v>
      </c>
      <c r="C13" s="322"/>
      <c r="D13" s="34"/>
      <c r="E13" s="100">
        <f>'Resumo Valor Estimado '!F10</f>
        <v>0</v>
      </c>
    </row>
    <row r="14" spans="1:5" ht="14.1" customHeight="1" x14ac:dyDescent="0.2">
      <c r="A14" s="7" t="s">
        <v>9</v>
      </c>
      <c r="B14" s="320" t="s">
        <v>162</v>
      </c>
      <c r="C14" s="322"/>
      <c r="D14" s="95"/>
      <c r="E14" s="100"/>
    </row>
    <row r="15" spans="1:5" ht="14.1" customHeight="1" x14ac:dyDescent="0.2">
      <c r="A15" s="7" t="s">
        <v>10</v>
      </c>
      <c r="B15" s="320" t="s">
        <v>163</v>
      </c>
      <c r="C15" s="322"/>
      <c r="D15" s="96">
        <f>'Memória de Cálculo'!C10</f>
        <v>0.4</v>
      </c>
      <c r="E15" s="100">
        <f>ROUND(D15*D6,2)</f>
        <v>0</v>
      </c>
    </row>
    <row r="16" spans="1:5" ht="14.1" customHeight="1" x14ac:dyDescent="0.2">
      <c r="A16" s="7" t="s">
        <v>11</v>
      </c>
      <c r="B16" s="320" t="s">
        <v>164</v>
      </c>
      <c r="C16" s="322"/>
      <c r="D16" s="95"/>
      <c r="E16" s="100"/>
    </row>
    <row r="17" spans="1:5" ht="14.1" customHeight="1" x14ac:dyDescent="0.2">
      <c r="A17" s="7" t="s">
        <v>12</v>
      </c>
      <c r="B17" s="324" t="s">
        <v>165</v>
      </c>
      <c r="C17" s="324"/>
      <c r="D17" s="95"/>
      <c r="E17" s="100"/>
    </row>
    <row r="18" spans="1:5" ht="14.1" customHeight="1" x14ac:dyDescent="0.2">
      <c r="A18" s="7" t="s">
        <v>13</v>
      </c>
      <c r="B18" s="324" t="s">
        <v>14</v>
      </c>
      <c r="C18" s="324"/>
      <c r="D18" s="95"/>
      <c r="E18" s="100"/>
    </row>
    <row r="19" spans="1:5" s="3" customFormat="1" ht="14.1" customHeight="1" thickBot="1" x14ac:dyDescent="0.25">
      <c r="A19" s="336" t="s">
        <v>15</v>
      </c>
      <c r="B19" s="337"/>
      <c r="C19" s="337"/>
      <c r="D19" s="338"/>
      <c r="E19" s="101">
        <f>ROUND(SUM(E13:E18),2)</f>
        <v>0</v>
      </c>
    </row>
    <row r="20" spans="1:5" s="4" customFormat="1" ht="13.5" thickBot="1" x14ac:dyDescent="0.3"/>
    <row r="21" spans="1:5" ht="13.5" customHeight="1" x14ac:dyDescent="0.25">
      <c r="A21" s="330" t="s">
        <v>16</v>
      </c>
      <c r="B21" s="331"/>
      <c r="C21" s="331"/>
      <c r="D21" s="331"/>
      <c r="E21" s="332"/>
    </row>
    <row r="22" spans="1:5" ht="32.25" customHeight="1" x14ac:dyDescent="0.25">
      <c r="A22" s="103" t="s">
        <v>17</v>
      </c>
      <c r="B22" s="325" t="s">
        <v>18</v>
      </c>
      <c r="C22" s="325"/>
      <c r="D22" s="102" t="s">
        <v>19</v>
      </c>
      <c r="E22" s="104" t="s">
        <v>6</v>
      </c>
    </row>
    <row r="23" spans="1:5" ht="14.1" customHeight="1" x14ac:dyDescent="0.2">
      <c r="A23" s="105" t="s">
        <v>7</v>
      </c>
      <c r="B23" s="326" t="s">
        <v>20</v>
      </c>
      <c r="C23" s="326"/>
      <c r="D23" s="5">
        <f>'Memória de Cálculo'!C18</f>
        <v>8.3299999999999999E-2</v>
      </c>
      <c r="E23" s="2">
        <f>ROUND((D23*E19),2)</f>
        <v>0</v>
      </c>
    </row>
    <row r="24" spans="1:5" ht="14.1" customHeight="1" x14ac:dyDescent="0.2">
      <c r="A24" s="105" t="s">
        <v>9</v>
      </c>
      <c r="B24" s="327" t="s">
        <v>265</v>
      </c>
      <c r="C24" s="327"/>
      <c r="D24" s="5">
        <f>'Memória de Cálculo'!C19</f>
        <v>9.0800000000000006E-2</v>
      </c>
      <c r="E24" s="2">
        <f>ROUND((D24*E19),2)</f>
        <v>0</v>
      </c>
    </row>
    <row r="25" spans="1:5" ht="14.1" customHeight="1" x14ac:dyDescent="0.2">
      <c r="A25" s="105" t="s">
        <v>10</v>
      </c>
      <c r="B25" s="328" t="s">
        <v>266</v>
      </c>
      <c r="C25" s="328"/>
      <c r="D25" s="5">
        <f>'Memória de Cálculo'!C20</f>
        <v>3.0300000000000001E-2</v>
      </c>
      <c r="E25" s="2">
        <f>ROUND((D25*E19),2)</f>
        <v>0</v>
      </c>
    </row>
    <row r="26" spans="1:5" ht="14.1" customHeight="1" thickBot="1" x14ac:dyDescent="0.25">
      <c r="A26" s="333" t="s">
        <v>21</v>
      </c>
      <c r="B26" s="334"/>
      <c r="C26" s="335"/>
      <c r="D26" s="106">
        <f>SUM(D23:D25)</f>
        <v>0.2044</v>
      </c>
      <c r="E26" s="107">
        <f>ROUND(SUM(E23:E25),2)</f>
        <v>0</v>
      </c>
    </row>
    <row r="27" spans="1:5" ht="13.5" thickBot="1" x14ac:dyDescent="0.3"/>
    <row r="28" spans="1:5" ht="39.75" customHeight="1" x14ac:dyDescent="0.25">
      <c r="A28" s="108" t="s">
        <v>22</v>
      </c>
      <c r="B28" s="329" t="s">
        <v>23</v>
      </c>
      <c r="C28" s="329"/>
      <c r="D28" s="109" t="s">
        <v>19</v>
      </c>
      <c r="E28" s="110" t="s">
        <v>6</v>
      </c>
    </row>
    <row r="29" spans="1:5" ht="14.1" customHeight="1" x14ac:dyDescent="0.2">
      <c r="A29" s="97" t="s">
        <v>7</v>
      </c>
      <c r="B29" s="326" t="s">
        <v>24</v>
      </c>
      <c r="C29" s="326"/>
      <c r="D29" s="5">
        <f>'Memória de Cálculo'!C24</f>
        <v>0.2</v>
      </c>
      <c r="E29" s="2">
        <f>ROUND((D29*($E$19+$E$26)),2)</f>
        <v>0</v>
      </c>
    </row>
    <row r="30" spans="1:5" ht="14.1" customHeight="1" x14ac:dyDescent="0.2">
      <c r="A30" s="97" t="s">
        <v>9</v>
      </c>
      <c r="B30" s="320" t="s">
        <v>25</v>
      </c>
      <c r="C30" s="322"/>
      <c r="D30" s="5">
        <f>'Memória de Cálculo'!C25</f>
        <v>2.5000000000000001E-2</v>
      </c>
      <c r="E30" s="2">
        <f t="shared" ref="E30:E36" si="0">ROUND((D30*($E$19+$E$26)),2)</f>
        <v>0</v>
      </c>
    </row>
    <row r="31" spans="1:5" ht="14.1" customHeight="1" x14ac:dyDescent="0.2">
      <c r="A31" s="97" t="s">
        <v>10</v>
      </c>
      <c r="B31" s="34" t="s">
        <v>26</v>
      </c>
      <c r="C31" s="34"/>
      <c r="D31" s="5">
        <f>'Memória de Cálculo'!C26</f>
        <v>0.06</v>
      </c>
      <c r="E31" s="2">
        <f t="shared" si="0"/>
        <v>0</v>
      </c>
    </row>
    <row r="32" spans="1:5" ht="14.1" customHeight="1" x14ac:dyDescent="0.2">
      <c r="A32" s="97" t="s">
        <v>11</v>
      </c>
      <c r="B32" s="326" t="s">
        <v>27</v>
      </c>
      <c r="C32" s="326"/>
      <c r="D32" s="8">
        <f>'Memória de Cálculo'!C27</f>
        <v>1.4999999999999999E-2</v>
      </c>
      <c r="E32" s="2">
        <f t="shared" si="0"/>
        <v>0</v>
      </c>
    </row>
    <row r="33" spans="1:5" ht="14.1" customHeight="1" x14ac:dyDescent="0.2">
      <c r="A33" s="97" t="s">
        <v>12</v>
      </c>
      <c r="B33" s="326" t="s">
        <v>28</v>
      </c>
      <c r="C33" s="326"/>
      <c r="D33" s="8">
        <f>'Memória de Cálculo'!C28</f>
        <v>0.01</v>
      </c>
      <c r="E33" s="2">
        <f t="shared" si="0"/>
        <v>0</v>
      </c>
    </row>
    <row r="34" spans="1:5" ht="14.1" customHeight="1" x14ac:dyDescent="0.2">
      <c r="A34" s="97" t="s">
        <v>13</v>
      </c>
      <c r="B34" s="323" t="s">
        <v>29</v>
      </c>
      <c r="C34" s="323"/>
      <c r="D34" s="8">
        <f>'Memória de Cálculo'!C29</f>
        <v>6.0000000000000001E-3</v>
      </c>
      <c r="E34" s="2">
        <f t="shared" si="0"/>
        <v>0</v>
      </c>
    </row>
    <row r="35" spans="1:5" ht="14.1" customHeight="1" x14ac:dyDescent="0.2">
      <c r="A35" s="97" t="s">
        <v>30</v>
      </c>
      <c r="B35" s="323" t="s">
        <v>31</v>
      </c>
      <c r="C35" s="323"/>
      <c r="D35" s="8">
        <f>'Memória de Cálculo'!C30</f>
        <v>2E-3</v>
      </c>
      <c r="E35" s="2">
        <f t="shared" si="0"/>
        <v>0</v>
      </c>
    </row>
    <row r="36" spans="1:5" ht="14.1" customHeight="1" x14ac:dyDescent="0.2">
      <c r="A36" s="97" t="s">
        <v>32</v>
      </c>
      <c r="B36" s="323" t="s">
        <v>33</v>
      </c>
      <c r="C36" s="326"/>
      <c r="D36" s="8">
        <f>'Memória de Cálculo'!C31</f>
        <v>0.08</v>
      </c>
      <c r="E36" s="2">
        <f t="shared" si="0"/>
        <v>0</v>
      </c>
    </row>
    <row r="37" spans="1:5" ht="14.1" customHeight="1" thickBot="1" x14ac:dyDescent="0.25">
      <c r="A37" s="368" t="s">
        <v>34</v>
      </c>
      <c r="B37" s="369"/>
      <c r="C37" s="369"/>
      <c r="D37" s="106">
        <f>SUM(D29:D36)</f>
        <v>0.39800000000000008</v>
      </c>
      <c r="E37" s="107">
        <f>ROUND(SUM(E29:E36),2)</f>
        <v>0</v>
      </c>
    </row>
    <row r="38" spans="1:5" ht="14.1" customHeight="1" thickBot="1" x14ac:dyDescent="0.3">
      <c r="A38" s="370" t="s">
        <v>35</v>
      </c>
      <c r="B38" s="371"/>
      <c r="C38" s="371"/>
      <c r="D38" s="371"/>
      <c r="E38" s="372"/>
    </row>
    <row r="39" spans="1:5" ht="13.5" thickBot="1" x14ac:dyDescent="0.3"/>
    <row r="40" spans="1:5" ht="14.1" customHeight="1" x14ac:dyDescent="0.25">
      <c r="A40" s="108" t="s">
        <v>36</v>
      </c>
      <c r="B40" s="373" t="s">
        <v>37</v>
      </c>
      <c r="C40" s="374"/>
      <c r="D40" s="109" t="s">
        <v>212</v>
      </c>
      <c r="E40" s="110" t="s">
        <v>73</v>
      </c>
    </row>
    <row r="41" spans="1:5" ht="13.5" customHeight="1" x14ac:dyDescent="0.2">
      <c r="A41" s="97" t="s">
        <v>7</v>
      </c>
      <c r="B41" s="324" t="s">
        <v>38</v>
      </c>
      <c r="C41" s="324"/>
      <c r="D41" s="112"/>
      <c r="E41" s="2" t="str">
        <f>'Memória de Cálculo'!I44</f>
        <v>Dedução igual/superior</v>
      </c>
    </row>
    <row r="42" spans="1:5" ht="14.1" customHeight="1" x14ac:dyDescent="0.2">
      <c r="A42" s="97" t="s">
        <v>9</v>
      </c>
      <c r="B42" s="324" t="s">
        <v>39</v>
      </c>
      <c r="C42" s="324"/>
      <c r="D42" s="112"/>
      <c r="E42" s="2">
        <f>'Memória de Cálculo'!F48</f>
        <v>0</v>
      </c>
    </row>
    <row r="43" spans="1:5" ht="14.1" customHeight="1" x14ac:dyDescent="0.2">
      <c r="A43" s="97" t="s">
        <v>10</v>
      </c>
      <c r="B43" s="111" t="s">
        <v>267</v>
      </c>
      <c r="C43" s="111"/>
      <c r="D43" s="112"/>
      <c r="E43" s="2">
        <f>'Memória de Cálculo'!C56</f>
        <v>0</v>
      </c>
    </row>
    <row r="44" spans="1:5" ht="14.1" customHeight="1" x14ac:dyDescent="0.2">
      <c r="A44" s="97" t="s">
        <v>11</v>
      </c>
      <c r="B44" s="111" t="s">
        <v>268</v>
      </c>
      <c r="C44" s="111"/>
      <c r="D44" s="112"/>
      <c r="E44" s="2">
        <f>'Memória de Cálculo'!E64</f>
        <v>0</v>
      </c>
    </row>
    <row r="45" spans="1:5" ht="14.1" customHeight="1" x14ac:dyDescent="0.2">
      <c r="A45" s="97" t="s">
        <v>12</v>
      </c>
      <c r="B45" s="324" t="s">
        <v>269</v>
      </c>
      <c r="C45" s="324"/>
      <c r="D45" s="112"/>
      <c r="E45" s="2">
        <v>0</v>
      </c>
    </row>
    <row r="46" spans="1:5" ht="14.1" customHeight="1" x14ac:dyDescent="0.2">
      <c r="A46" s="97" t="s">
        <v>13</v>
      </c>
      <c r="B46" s="324" t="s">
        <v>14</v>
      </c>
      <c r="C46" s="324"/>
      <c r="D46" s="112"/>
      <c r="E46" s="2">
        <v>0</v>
      </c>
    </row>
    <row r="47" spans="1:5" ht="14.1" customHeight="1" thickBot="1" x14ac:dyDescent="0.25">
      <c r="A47" s="333" t="s">
        <v>40</v>
      </c>
      <c r="B47" s="334"/>
      <c r="C47" s="334"/>
      <c r="D47" s="335"/>
      <c r="E47" s="107">
        <f>SUM(E41:E46)</f>
        <v>0</v>
      </c>
    </row>
    <row r="48" spans="1:5" ht="14.1" customHeight="1" thickBot="1" x14ac:dyDescent="0.3"/>
    <row r="49" spans="1:18" ht="14.1" customHeight="1" x14ac:dyDescent="0.25">
      <c r="A49" s="375" t="s">
        <v>41</v>
      </c>
      <c r="B49" s="376"/>
      <c r="C49" s="376"/>
      <c r="D49" s="376"/>
      <c r="E49" s="113" t="s">
        <v>6</v>
      </c>
    </row>
    <row r="50" spans="1:18" ht="14.1" customHeight="1" x14ac:dyDescent="0.2">
      <c r="A50" s="97" t="s">
        <v>17</v>
      </c>
      <c r="B50" s="320" t="s">
        <v>42</v>
      </c>
      <c r="C50" s="321"/>
      <c r="D50" s="322"/>
      <c r="E50" s="2">
        <f>E26</f>
        <v>0</v>
      </c>
      <c r="K50" s="339"/>
      <c r="L50" s="339"/>
      <c r="M50" s="339"/>
      <c r="N50" s="339"/>
      <c r="O50" s="339"/>
      <c r="P50" s="339"/>
      <c r="Q50" s="339"/>
    </row>
    <row r="51" spans="1:18" ht="14.1" customHeight="1" x14ac:dyDescent="0.2">
      <c r="A51" s="97" t="s">
        <v>22</v>
      </c>
      <c r="B51" s="320" t="s">
        <v>43</v>
      </c>
      <c r="C51" s="321"/>
      <c r="D51" s="322"/>
      <c r="E51" s="2">
        <f>E37</f>
        <v>0</v>
      </c>
      <c r="K51" s="339"/>
      <c r="L51" s="339"/>
      <c r="M51" s="339"/>
      <c r="N51" s="339"/>
      <c r="O51" s="339"/>
      <c r="P51" s="339"/>
      <c r="Q51" s="339"/>
    </row>
    <row r="52" spans="1:18" ht="14.1" customHeight="1" x14ac:dyDescent="0.2">
      <c r="A52" s="97" t="s">
        <v>36</v>
      </c>
      <c r="B52" s="320" t="s">
        <v>44</v>
      </c>
      <c r="C52" s="321"/>
      <c r="D52" s="322"/>
      <c r="E52" s="2">
        <f>E47</f>
        <v>0</v>
      </c>
      <c r="K52" s="339"/>
      <c r="L52" s="339"/>
      <c r="M52" s="339"/>
      <c r="N52" s="339"/>
      <c r="O52" s="339"/>
      <c r="P52" s="339"/>
      <c r="Q52" s="339"/>
    </row>
    <row r="53" spans="1:18" ht="14.1" customHeight="1" thickBot="1" x14ac:dyDescent="0.25">
      <c r="A53" s="317" t="s">
        <v>45</v>
      </c>
      <c r="B53" s="318"/>
      <c r="C53" s="318"/>
      <c r="D53" s="319"/>
      <c r="E53" s="114">
        <f>SUM(E50:E52)</f>
        <v>0</v>
      </c>
      <c r="K53" s="339"/>
      <c r="L53" s="339"/>
      <c r="M53" s="339"/>
      <c r="N53" s="339"/>
      <c r="O53" s="339"/>
      <c r="P53" s="339"/>
      <c r="Q53" s="339"/>
    </row>
    <row r="54" spans="1:18" ht="14.1" customHeight="1" thickBot="1" x14ac:dyDescent="0.3">
      <c r="K54" s="339"/>
      <c r="L54" s="339"/>
      <c r="M54" s="339"/>
      <c r="N54" s="339"/>
      <c r="O54" s="339"/>
      <c r="P54" s="339"/>
      <c r="Q54" s="339"/>
    </row>
    <row r="55" spans="1:18" ht="28.5" customHeight="1" x14ac:dyDescent="0.25">
      <c r="A55" s="350" t="s">
        <v>211</v>
      </c>
      <c r="B55" s="351"/>
      <c r="C55" s="351"/>
      <c r="D55" s="115" t="s">
        <v>19</v>
      </c>
      <c r="E55" s="116" t="s">
        <v>6</v>
      </c>
      <c r="K55" s="339"/>
      <c r="L55" s="339"/>
      <c r="M55" s="339"/>
      <c r="N55" s="339"/>
      <c r="O55" s="339"/>
      <c r="P55" s="339"/>
      <c r="Q55" s="339"/>
    </row>
    <row r="56" spans="1:18" x14ac:dyDescent="0.25">
      <c r="A56" s="97" t="s">
        <v>7</v>
      </c>
      <c r="B56" s="352" t="s">
        <v>213</v>
      </c>
      <c r="C56" s="326"/>
      <c r="D56" s="9">
        <f>'Memória de Cálculo'!C72</f>
        <v>4.1999999999999997E-3</v>
      </c>
      <c r="E56" s="119">
        <f t="shared" ref="E56:E61" si="1">ROUND((D56*$E$19),2)</f>
        <v>0</v>
      </c>
      <c r="K56" s="339"/>
      <c r="L56" s="339"/>
      <c r="M56" s="339"/>
      <c r="N56" s="339"/>
      <c r="O56" s="339"/>
      <c r="P56" s="339"/>
      <c r="Q56" s="339"/>
    </row>
    <row r="57" spans="1:18" x14ac:dyDescent="0.25">
      <c r="A57" s="97" t="s">
        <v>9</v>
      </c>
      <c r="B57" s="326" t="s">
        <v>46</v>
      </c>
      <c r="C57" s="326"/>
      <c r="D57" s="9">
        <f>'Memória de Cálculo'!C73</f>
        <v>2.9999999999999997E-4</v>
      </c>
      <c r="E57" s="119">
        <f t="shared" si="1"/>
        <v>0</v>
      </c>
      <c r="F57" s="10"/>
      <c r="K57" s="339"/>
      <c r="L57" s="339"/>
      <c r="M57" s="339"/>
      <c r="N57" s="339"/>
      <c r="O57" s="339"/>
      <c r="P57" s="339"/>
      <c r="Q57" s="339"/>
      <c r="R57" s="339"/>
    </row>
    <row r="58" spans="1:18" x14ac:dyDescent="0.25">
      <c r="A58" s="105" t="s">
        <v>10</v>
      </c>
      <c r="B58" s="353" t="s">
        <v>271</v>
      </c>
      <c r="C58" s="326"/>
      <c r="D58" s="9">
        <f>'Memória de Cálculo'!C74</f>
        <v>5.0000000000000001E-3</v>
      </c>
      <c r="E58" s="119">
        <f t="shared" si="1"/>
        <v>0</v>
      </c>
      <c r="F58" s="10"/>
      <c r="K58" s="339"/>
      <c r="L58" s="339"/>
      <c r="M58" s="339"/>
      <c r="N58" s="339"/>
      <c r="O58" s="339"/>
      <c r="P58" s="339"/>
      <c r="Q58" s="339"/>
      <c r="R58" s="339"/>
    </row>
    <row r="59" spans="1:18" x14ac:dyDescent="0.25">
      <c r="A59" s="105" t="s">
        <v>11</v>
      </c>
      <c r="B59" s="352" t="s">
        <v>47</v>
      </c>
      <c r="C59" s="326"/>
      <c r="D59" s="9">
        <f>'Memória de Cálculo'!C75</f>
        <v>1.9400000000000001E-2</v>
      </c>
      <c r="E59" s="119">
        <f t="shared" si="1"/>
        <v>0</v>
      </c>
      <c r="K59" s="339"/>
      <c r="L59" s="339"/>
      <c r="M59" s="339"/>
      <c r="N59" s="339"/>
      <c r="O59" s="339"/>
      <c r="P59" s="339"/>
      <c r="Q59" s="339"/>
      <c r="R59" s="339"/>
    </row>
    <row r="60" spans="1:18" x14ac:dyDescent="0.25">
      <c r="A60" s="105" t="s">
        <v>12</v>
      </c>
      <c r="B60" s="352" t="s">
        <v>214</v>
      </c>
      <c r="C60" s="326"/>
      <c r="D60" s="9">
        <f>'Memória de Cálculo'!C76</f>
        <v>7.4000000000000003E-3</v>
      </c>
      <c r="E60" s="119">
        <f t="shared" si="1"/>
        <v>0</v>
      </c>
      <c r="F60" s="10"/>
      <c r="K60" s="339"/>
      <c r="L60" s="339"/>
      <c r="M60" s="339"/>
      <c r="N60" s="339"/>
      <c r="O60" s="339"/>
      <c r="P60" s="339"/>
      <c r="Q60" s="339"/>
      <c r="R60" s="339"/>
    </row>
    <row r="61" spans="1:18" x14ac:dyDescent="0.25">
      <c r="A61" s="105" t="s">
        <v>13</v>
      </c>
      <c r="B61" s="354" t="s">
        <v>270</v>
      </c>
      <c r="C61" s="324"/>
      <c r="D61" s="9">
        <f>'Memória de Cálculo'!C77</f>
        <v>3.5000000000000003E-2</v>
      </c>
      <c r="E61" s="119">
        <f t="shared" si="1"/>
        <v>0</v>
      </c>
      <c r="F61" s="10"/>
      <c r="K61" s="339"/>
      <c r="L61" s="339"/>
      <c r="M61" s="339"/>
      <c r="N61" s="339"/>
      <c r="O61" s="339"/>
      <c r="P61" s="339"/>
      <c r="Q61" s="339"/>
      <c r="R61" s="339"/>
    </row>
    <row r="62" spans="1:18" ht="14.1" customHeight="1" thickBot="1" x14ac:dyDescent="0.25">
      <c r="A62" s="363" t="s">
        <v>48</v>
      </c>
      <c r="B62" s="364"/>
      <c r="C62" s="365"/>
      <c r="D62" s="120">
        <f>SUM(D56:D61)</f>
        <v>7.1300000000000002E-2</v>
      </c>
      <c r="E62" s="121">
        <f>SUM(E56:E61)</f>
        <v>0</v>
      </c>
      <c r="K62" s="339"/>
      <c r="L62" s="339"/>
      <c r="M62" s="339"/>
      <c r="N62" s="339"/>
      <c r="O62" s="339"/>
      <c r="P62" s="339"/>
      <c r="Q62" s="339"/>
      <c r="R62" s="339"/>
    </row>
    <row r="63" spans="1:18" ht="13.5" thickBot="1" x14ac:dyDescent="0.3">
      <c r="A63" s="355" t="s">
        <v>49</v>
      </c>
      <c r="B63" s="356"/>
      <c r="C63" s="356"/>
      <c r="D63" s="356"/>
      <c r="E63" s="357"/>
      <c r="K63" s="339"/>
      <c r="L63" s="339"/>
      <c r="M63" s="339"/>
      <c r="N63" s="339"/>
      <c r="O63" s="339"/>
      <c r="P63" s="339"/>
      <c r="Q63" s="339"/>
      <c r="R63" s="339"/>
    </row>
    <row r="64" spans="1:18" ht="14.1" customHeight="1" thickBot="1" x14ac:dyDescent="0.3">
      <c r="K64" s="18"/>
      <c r="L64" s="18"/>
      <c r="M64" s="18"/>
      <c r="N64" s="18"/>
      <c r="O64" s="18"/>
      <c r="P64" s="18"/>
      <c r="Q64" s="18"/>
    </row>
    <row r="65" spans="1:17" ht="28.5" customHeight="1" x14ac:dyDescent="0.25">
      <c r="A65" s="358" t="s">
        <v>210</v>
      </c>
      <c r="B65" s="359"/>
      <c r="C65" s="359"/>
      <c r="D65" s="123" t="s">
        <v>19</v>
      </c>
      <c r="E65" s="124" t="s">
        <v>6</v>
      </c>
      <c r="K65" s="18"/>
      <c r="L65" s="18"/>
      <c r="M65" s="18"/>
      <c r="N65" s="18"/>
      <c r="O65" s="18"/>
      <c r="P65" s="18"/>
      <c r="Q65" s="18"/>
    </row>
    <row r="66" spans="1:17" ht="14.1" customHeight="1" x14ac:dyDescent="0.25">
      <c r="A66" s="105" t="s">
        <v>7</v>
      </c>
      <c r="B66" s="346" t="s">
        <v>50</v>
      </c>
      <c r="C66" s="346"/>
      <c r="D66" s="44">
        <f>(E19+E53+E62)/12</f>
        <v>0</v>
      </c>
      <c r="E66" s="125">
        <f>ROUND((E$19+E$53+E$62)*D66,2)</f>
        <v>0</v>
      </c>
    </row>
    <row r="67" spans="1:17" ht="14.1" customHeight="1" x14ac:dyDescent="0.25">
      <c r="A67" s="105" t="s">
        <v>9</v>
      </c>
      <c r="B67" s="327" t="s">
        <v>51</v>
      </c>
      <c r="C67" s="327"/>
      <c r="D67" s="44">
        <f>'Memória de Cálculo'!C82</f>
        <v>2.8E-3</v>
      </c>
      <c r="E67" s="125">
        <f>ROUND((E$19+E$53+E$62)*D67,2)</f>
        <v>0</v>
      </c>
    </row>
    <row r="68" spans="1:17" ht="14.1" customHeight="1" x14ac:dyDescent="0.25">
      <c r="A68" s="105" t="s">
        <v>10</v>
      </c>
      <c r="B68" s="346" t="s">
        <v>52</v>
      </c>
      <c r="C68" s="346"/>
      <c r="D68" s="44">
        <f>'Memória de Cálculo'!C83</f>
        <v>2.0000000000000001E-4</v>
      </c>
      <c r="E68" s="125">
        <f>ROUND((E$19+E$53+E$62)*D68,2)</f>
        <v>0</v>
      </c>
    </row>
    <row r="69" spans="1:17" ht="14.1" customHeight="1" x14ac:dyDescent="0.25">
      <c r="A69" s="105" t="s">
        <v>11</v>
      </c>
      <c r="B69" s="327" t="s">
        <v>53</v>
      </c>
      <c r="C69" s="327"/>
      <c r="D69" s="74">
        <f>'Memória de Cálculo'!C84</f>
        <v>2.9999999999999997E-4</v>
      </c>
      <c r="E69" s="125">
        <f>ROUND((E$19+E$53+E$62)*D69,2)</f>
        <v>0</v>
      </c>
    </row>
    <row r="70" spans="1:17" ht="14.1" customHeight="1" thickBot="1" x14ac:dyDescent="0.3">
      <c r="A70" s="105" t="s">
        <v>12</v>
      </c>
      <c r="B70" s="327" t="s">
        <v>54</v>
      </c>
      <c r="C70" s="327"/>
      <c r="D70" s="61">
        <f>'Memória de Cálculo'!C85</f>
        <v>6.9999999999999999E-4</v>
      </c>
      <c r="E70" s="125">
        <f>ROUND((E$19+E$53+E$62)*D70,2)</f>
        <v>0</v>
      </c>
    </row>
    <row r="71" spans="1:17" ht="14.1" customHeight="1" x14ac:dyDescent="0.25">
      <c r="A71" s="126" t="s">
        <v>13</v>
      </c>
      <c r="B71" s="305" t="s">
        <v>14</v>
      </c>
      <c r="C71" s="305"/>
      <c r="D71" s="122"/>
      <c r="E71" s="127"/>
    </row>
    <row r="72" spans="1:17" ht="14.1" customHeight="1" thickBot="1" x14ac:dyDescent="0.25">
      <c r="A72" s="344" t="s">
        <v>55</v>
      </c>
      <c r="B72" s="345"/>
      <c r="C72" s="345"/>
      <c r="D72" s="345"/>
      <c r="E72" s="128">
        <f>SUM(E66:E70)</f>
        <v>0</v>
      </c>
    </row>
    <row r="73" spans="1:17" ht="14.1" customHeight="1" thickBot="1" x14ac:dyDescent="0.3">
      <c r="A73" s="11"/>
      <c r="B73" s="11"/>
      <c r="C73" s="11"/>
      <c r="D73" s="11"/>
      <c r="E73" s="11"/>
    </row>
    <row r="74" spans="1:17" ht="27" customHeight="1" x14ac:dyDescent="0.25">
      <c r="A74" s="348" t="s">
        <v>56</v>
      </c>
      <c r="B74" s="349"/>
      <c r="C74" s="349"/>
      <c r="D74" s="349"/>
      <c r="E74" s="129" t="s">
        <v>6</v>
      </c>
    </row>
    <row r="75" spans="1:17" ht="14.1" customHeight="1" x14ac:dyDescent="0.2">
      <c r="A75" s="105" t="s">
        <v>7</v>
      </c>
      <c r="B75" s="347" t="s">
        <v>166</v>
      </c>
      <c r="C75" s="347"/>
      <c r="D75" s="347"/>
      <c r="E75" s="2">
        <f>Uniforme_EPI!G71</f>
        <v>0</v>
      </c>
    </row>
    <row r="76" spans="1:17" ht="14.1" customHeight="1" x14ac:dyDescent="0.2">
      <c r="A76" s="105" t="s">
        <v>9</v>
      </c>
      <c r="B76" s="347" t="s">
        <v>177</v>
      </c>
      <c r="C76" s="347"/>
      <c r="D76" s="347"/>
      <c r="E76" s="2">
        <f>Uniforme_EPI!N71</f>
        <v>0</v>
      </c>
    </row>
    <row r="77" spans="1:17" ht="14.1" customHeight="1" x14ac:dyDescent="0.2">
      <c r="A77" s="105" t="s">
        <v>10</v>
      </c>
      <c r="B77" s="347" t="s">
        <v>59</v>
      </c>
      <c r="C77" s="347"/>
      <c r="D77" s="347"/>
      <c r="E77" s="2">
        <v>0</v>
      </c>
    </row>
    <row r="78" spans="1:17" ht="14.1" customHeight="1" x14ac:dyDescent="0.2">
      <c r="A78" s="105" t="s">
        <v>11</v>
      </c>
      <c r="B78" s="324" t="s">
        <v>59</v>
      </c>
      <c r="C78" s="324"/>
      <c r="D78" s="324"/>
      <c r="E78" s="2">
        <v>0</v>
      </c>
    </row>
    <row r="79" spans="1:17" ht="14.1" customHeight="1" thickBot="1" x14ac:dyDescent="0.25">
      <c r="A79" s="377" t="s">
        <v>57</v>
      </c>
      <c r="B79" s="378"/>
      <c r="C79" s="378"/>
      <c r="D79" s="379"/>
      <c r="E79" s="130">
        <f>SUM(E75:E78)</f>
        <v>0</v>
      </c>
    </row>
    <row r="80" spans="1:17" ht="13.5" thickBot="1" x14ac:dyDescent="0.3">
      <c r="A80" s="360" t="s">
        <v>272</v>
      </c>
      <c r="B80" s="361"/>
      <c r="C80" s="361"/>
      <c r="D80" s="361"/>
      <c r="E80" s="362"/>
    </row>
    <row r="81" spans="1:5" ht="14.1" customHeight="1" thickBot="1" x14ac:dyDescent="0.3">
      <c r="A81" s="11"/>
      <c r="B81" s="11"/>
      <c r="C81" s="11"/>
      <c r="D81" s="11"/>
      <c r="E81" s="11"/>
    </row>
    <row r="82" spans="1:5" ht="14.1" customHeight="1" x14ac:dyDescent="0.25">
      <c r="A82" s="366" t="s">
        <v>58</v>
      </c>
      <c r="B82" s="367"/>
      <c r="C82" s="367"/>
      <c r="D82" s="131" t="s">
        <v>19</v>
      </c>
      <c r="E82" s="132" t="s">
        <v>6</v>
      </c>
    </row>
    <row r="83" spans="1:5" ht="14.1" customHeight="1" x14ac:dyDescent="0.2">
      <c r="A83" s="105" t="s">
        <v>7</v>
      </c>
      <c r="B83" s="327" t="s">
        <v>233</v>
      </c>
      <c r="C83" s="327"/>
      <c r="D83" s="9">
        <f>'Memória de Cálculo'!C89</f>
        <v>0</v>
      </c>
      <c r="E83" s="2">
        <f>ROUND(SUM($E$79,$E$72,$E$62,$E$53,$E$19)*D83,2)</f>
        <v>0</v>
      </c>
    </row>
    <row r="84" spans="1:5" ht="14.1" customHeight="1" x14ac:dyDescent="0.2">
      <c r="A84" s="105" t="s">
        <v>9</v>
      </c>
      <c r="B84" s="35" t="s">
        <v>234</v>
      </c>
      <c r="C84" s="35"/>
      <c r="D84" s="9">
        <f>'Memória de Cálculo'!C90</f>
        <v>0</v>
      </c>
      <c r="E84" s="2">
        <f>ROUND(SUM($E$79,$E$72,$E$62,$E$53,$E$19,$E83)*D84,2)</f>
        <v>0</v>
      </c>
    </row>
    <row r="85" spans="1:5" ht="14.1" customHeight="1" x14ac:dyDescent="0.2">
      <c r="A85" s="105" t="s">
        <v>10</v>
      </c>
      <c r="B85" s="327" t="s">
        <v>228</v>
      </c>
      <c r="C85" s="327"/>
      <c r="D85" s="9">
        <f>SUM(D86:D89)</f>
        <v>0</v>
      </c>
      <c r="E85" s="2">
        <f>SUM(E86:E89)</f>
        <v>0</v>
      </c>
    </row>
    <row r="86" spans="1:5" ht="14.1" customHeight="1" x14ac:dyDescent="0.2">
      <c r="A86" s="105" t="s">
        <v>229</v>
      </c>
      <c r="B86" s="327" t="s">
        <v>226</v>
      </c>
      <c r="C86" s="327"/>
      <c r="D86" s="9">
        <f>'Memória de Cálculo'!C92</f>
        <v>0</v>
      </c>
      <c r="E86" s="2">
        <f>ROUND(D86*$E$100,2)</f>
        <v>0</v>
      </c>
    </row>
    <row r="87" spans="1:5" ht="14.1" customHeight="1" x14ac:dyDescent="0.2">
      <c r="A87" s="105" t="s">
        <v>230</v>
      </c>
      <c r="B87" s="327" t="s">
        <v>227</v>
      </c>
      <c r="C87" s="327"/>
      <c r="D87" s="9"/>
      <c r="E87" s="2">
        <f>ROUND(D87*$E$100,2)</f>
        <v>0</v>
      </c>
    </row>
    <row r="88" spans="1:5" ht="14.1" customHeight="1" x14ac:dyDescent="0.2">
      <c r="A88" s="105" t="s">
        <v>231</v>
      </c>
      <c r="B88" s="327" t="s">
        <v>273</v>
      </c>
      <c r="C88" s="327"/>
      <c r="D88" s="9">
        <f>'Memória de Cálculo'!C94</f>
        <v>0</v>
      </c>
      <c r="E88" s="2">
        <f>ROUND(D88*$E$100,2)</f>
        <v>0</v>
      </c>
    </row>
    <row r="89" spans="1:5" ht="14.1" customHeight="1" x14ac:dyDescent="0.2">
      <c r="A89" s="105" t="s">
        <v>232</v>
      </c>
      <c r="B89" s="306" t="s">
        <v>59</v>
      </c>
      <c r="C89" s="308"/>
      <c r="D89" s="5"/>
      <c r="E89" s="2">
        <f>ROUND(D89*$E$100,2)</f>
        <v>0</v>
      </c>
    </row>
    <row r="90" spans="1:5" s="3" customFormat="1" ht="14.1" customHeight="1" thickBot="1" x14ac:dyDescent="0.25">
      <c r="A90" s="312" t="s">
        <v>60</v>
      </c>
      <c r="B90" s="313"/>
      <c r="C90" s="314"/>
      <c r="D90" s="133">
        <f>SUM(D83:D85)</f>
        <v>0</v>
      </c>
      <c r="E90" s="134">
        <f>SUM(E83:E85)</f>
        <v>0</v>
      </c>
    </row>
    <row r="91" spans="1:5" s="3" customFormat="1" ht="26.25" customHeight="1" thickBot="1" x14ac:dyDescent="0.3">
      <c r="A91" s="342"/>
      <c r="B91" s="343"/>
      <c r="C91" s="343"/>
      <c r="D91" s="343"/>
      <c r="E91" s="343"/>
    </row>
    <row r="92" spans="1:5" ht="27" customHeight="1" x14ac:dyDescent="0.25">
      <c r="A92" s="315" t="s">
        <v>61</v>
      </c>
      <c r="B92" s="316"/>
      <c r="C92" s="316"/>
      <c r="D92" s="316"/>
      <c r="E92" s="135" t="s">
        <v>6</v>
      </c>
    </row>
    <row r="93" spans="1:5" ht="14.1" customHeight="1" x14ac:dyDescent="0.2">
      <c r="A93" s="17" t="s">
        <v>7</v>
      </c>
      <c r="B93" s="305" t="s">
        <v>62</v>
      </c>
      <c r="C93" s="305"/>
      <c r="D93" s="305"/>
      <c r="E93" s="2">
        <f>E19</f>
        <v>0</v>
      </c>
    </row>
    <row r="94" spans="1:5" ht="14.1" customHeight="1" x14ac:dyDescent="0.2">
      <c r="A94" s="17" t="s">
        <v>9</v>
      </c>
      <c r="B94" s="305" t="s">
        <v>63</v>
      </c>
      <c r="C94" s="305"/>
      <c r="D94" s="305"/>
      <c r="E94" s="2">
        <f>E53</f>
        <v>0</v>
      </c>
    </row>
    <row r="95" spans="1:5" ht="14.1" customHeight="1" x14ac:dyDescent="0.2">
      <c r="A95" s="17" t="s">
        <v>10</v>
      </c>
      <c r="B95" s="305" t="s">
        <v>64</v>
      </c>
      <c r="C95" s="305"/>
      <c r="D95" s="305"/>
      <c r="E95" s="2">
        <f>E62</f>
        <v>0</v>
      </c>
    </row>
    <row r="96" spans="1:5" ht="14.1" customHeight="1" x14ac:dyDescent="0.2">
      <c r="A96" s="17" t="s">
        <v>11</v>
      </c>
      <c r="B96" s="305" t="s">
        <v>65</v>
      </c>
      <c r="C96" s="305"/>
      <c r="D96" s="305"/>
      <c r="E96" s="12">
        <f>E72</f>
        <v>0</v>
      </c>
    </row>
    <row r="97" spans="1:5" ht="14.1" customHeight="1" x14ac:dyDescent="0.2">
      <c r="A97" s="17" t="s">
        <v>12</v>
      </c>
      <c r="B97" s="306" t="s">
        <v>66</v>
      </c>
      <c r="C97" s="307"/>
      <c r="D97" s="308"/>
      <c r="E97" s="2">
        <f>E79</f>
        <v>0</v>
      </c>
    </row>
    <row r="98" spans="1:5" s="3" customFormat="1" ht="14.1" customHeight="1" x14ac:dyDescent="0.2">
      <c r="A98" s="309" t="s">
        <v>67</v>
      </c>
      <c r="B98" s="310"/>
      <c r="C98" s="310"/>
      <c r="D98" s="310"/>
      <c r="E98" s="136">
        <f>SUM(E93:E97)</f>
        <v>0</v>
      </c>
    </row>
    <row r="99" spans="1:5" ht="14.1" customHeight="1" thickBot="1" x14ac:dyDescent="0.25">
      <c r="A99" s="138" t="s">
        <v>13</v>
      </c>
      <c r="B99" s="311" t="s">
        <v>68</v>
      </c>
      <c r="C99" s="311"/>
      <c r="D99" s="311"/>
      <c r="E99" s="139">
        <f>E90</f>
        <v>0</v>
      </c>
    </row>
    <row r="100" spans="1:5" s="3" customFormat="1" ht="14.1" customHeight="1" x14ac:dyDescent="0.2">
      <c r="A100" s="340" t="s">
        <v>69</v>
      </c>
      <c r="B100" s="341"/>
      <c r="C100" s="341"/>
      <c r="D100" s="341"/>
      <c r="E100" s="140">
        <f>ROUND(((E98+E83+E84)/(1-D85)),2)</f>
        <v>0</v>
      </c>
    </row>
    <row r="101" spans="1:5" ht="14.1" customHeight="1" x14ac:dyDescent="0.25">
      <c r="A101" s="298" t="s">
        <v>70</v>
      </c>
      <c r="B101" s="299"/>
      <c r="C101" s="299"/>
      <c r="D101" s="299"/>
      <c r="E101" s="141">
        <v>12</v>
      </c>
    </row>
    <row r="102" spans="1:5" s="3" customFormat="1" ht="14.1" customHeight="1" thickBot="1" x14ac:dyDescent="0.25">
      <c r="A102" s="300" t="s">
        <v>71</v>
      </c>
      <c r="B102" s="301"/>
      <c r="C102" s="301"/>
      <c r="D102" s="301"/>
      <c r="E102" s="137">
        <f>ROUND(E100*E101,2)</f>
        <v>0</v>
      </c>
    </row>
    <row r="103" spans="1:5" x14ac:dyDescent="0.25">
      <c r="A103" s="11"/>
      <c r="B103" s="11"/>
      <c r="C103" s="11"/>
      <c r="D103" s="11"/>
      <c r="E103" s="11"/>
    </row>
  </sheetData>
  <protectedRanges>
    <protectedRange password="DEB4" sqref="D89" name="Intervalo5_1_2_2"/>
  </protectedRanges>
  <mergeCells count="94">
    <mergeCell ref="A1:E1"/>
    <mergeCell ref="A2:E2"/>
    <mergeCell ref="A4:E4"/>
    <mergeCell ref="B6:C6"/>
    <mergeCell ref="D6:E6"/>
    <mergeCell ref="C5:E5"/>
    <mergeCell ref="B16:C16"/>
    <mergeCell ref="B7:C7"/>
    <mergeCell ref="D7:E7"/>
    <mergeCell ref="B8:C8"/>
    <mergeCell ref="D8:E8"/>
    <mergeCell ref="B9:C9"/>
    <mergeCell ref="D9:E9"/>
    <mergeCell ref="A10:E10"/>
    <mergeCell ref="A12:C12"/>
    <mergeCell ref="B13:C13"/>
    <mergeCell ref="B14:C14"/>
    <mergeCell ref="B15:C15"/>
    <mergeCell ref="B30:C30"/>
    <mergeCell ref="B17:C17"/>
    <mergeCell ref="B18:C18"/>
    <mergeCell ref="A19:D19"/>
    <mergeCell ref="A21:E21"/>
    <mergeCell ref="B22:C22"/>
    <mergeCell ref="B23:C23"/>
    <mergeCell ref="B24:C24"/>
    <mergeCell ref="B25:C25"/>
    <mergeCell ref="A26:C26"/>
    <mergeCell ref="B28:C28"/>
    <mergeCell ref="B29:C29"/>
    <mergeCell ref="B46:C46"/>
    <mergeCell ref="B32:C32"/>
    <mergeCell ref="B33:C33"/>
    <mergeCell ref="B34:C34"/>
    <mergeCell ref="B35:C35"/>
    <mergeCell ref="B36:C36"/>
    <mergeCell ref="A37:C37"/>
    <mergeCell ref="A38:E38"/>
    <mergeCell ref="B40:C40"/>
    <mergeCell ref="B41:C41"/>
    <mergeCell ref="B42:C42"/>
    <mergeCell ref="B45:C45"/>
    <mergeCell ref="A47:D47"/>
    <mergeCell ref="A49:D49"/>
    <mergeCell ref="B50:D50"/>
    <mergeCell ref="K50:Q56"/>
    <mergeCell ref="B51:D51"/>
    <mergeCell ref="B52:D52"/>
    <mergeCell ref="A53:D53"/>
    <mergeCell ref="A55:C55"/>
    <mergeCell ref="B56:C56"/>
    <mergeCell ref="B70:C70"/>
    <mergeCell ref="B57:C57"/>
    <mergeCell ref="K57:R63"/>
    <mergeCell ref="B58:C58"/>
    <mergeCell ref="B59:C59"/>
    <mergeCell ref="B60:C60"/>
    <mergeCell ref="B61:C61"/>
    <mergeCell ref="A62:C62"/>
    <mergeCell ref="A63:E63"/>
    <mergeCell ref="A65:C65"/>
    <mergeCell ref="B66:C66"/>
    <mergeCell ref="B67:C67"/>
    <mergeCell ref="B68:C68"/>
    <mergeCell ref="B69:C69"/>
    <mergeCell ref="B96:D96"/>
    <mergeCell ref="B97:D97"/>
    <mergeCell ref="B86:C86"/>
    <mergeCell ref="B87:C87"/>
    <mergeCell ref="B88:C88"/>
    <mergeCell ref="B89:C89"/>
    <mergeCell ref="A90:C90"/>
    <mergeCell ref="A91:E91"/>
    <mergeCell ref="A92:D92"/>
    <mergeCell ref="B93:D93"/>
    <mergeCell ref="B94:D94"/>
    <mergeCell ref="B95:D95"/>
    <mergeCell ref="B85:C85"/>
    <mergeCell ref="B71:C71"/>
    <mergeCell ref="A72:D72"/>
    <mergeCell ref="A74:D74"/>
    <mergeCell ref="B75:D75"/>
    <mergeCell ref="B76:D76"/>
    <mergeCell ref="B78:D78"/>
    <mergeCell ref="A79:D79"/>
    <mergeCell ref="A80:E80"/>
    <mergeCell ref="A82:C82"/>
    <mergeCell ref="B83:C83"/>
    <mergeCell ref="B77:D77"/>
    <mergeCell ref="A98:D98"/>
    <mergeCell ref="B99:D99"/>
    <mergeCell ref="A100:D100"/>
    <mergeCell ref="A101:D101"/>
    <mergeCell ref="A102:D102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Resumo Valor Estimado </vt:lpstr>
      <vt:lpstr>Memória de Cálculo</vt:lpstr>
      <vt:lpstr>Uniforme_EPI</vt:lpstr>
      <vt:lpstr>Posto A</vt:lpstr>
      <vt:lpstr>Posto B</vt:lpstr>
      <vt:lpstr>Posto C</vt:lpstr>
      <vt:lpstr>Posto D</vt:lpstr>
      <vt:lpstr>Posto E</vt:lpstr>
      <vt:lpstr>'Posto A'!Area_de_impressao</vt:lpstr>
      <vt:lpstr>'Posto B'!Area_de_impressao</vt:lpstr>
      <vt:lpstr>'Posto C'!Area_de_impressao</vt:lpstr>
      <vt:lpstr>'Posto D'!Area_de_impressao</vt:lpstr>
      <vt:lpstr>'Posto 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Barbosa Garcia</dc:creator>
  <cp:lastModifiedBy>Sonali da Silva Mota</cp:lastModifiedBy>
  <cp:lastPrinted>2021-06-17T11:45:00Z</cp:lastPrinted>
  <dcterms:created xsi:type="dcterms:W3CDTF">2020-04-07T12:39:25Z</dcterms:created>
  <dcterms:modified xsi:type="dcterms:W3CDTF">2023-07-04T04:40:07Z</dcterms:modified>
</cp:coreProperties>
</file>